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mes.Ayacko\OneDrive - Amref Health Africa\Desktop\Amref\003 N2S\002 - KY09\006 Design and Drawings\001 Pipeline Designs\006 Ilmochin\"/>
    </mc:Choice>
  </mc:AlternateContent>
  <bookViews>
    <workbookView xWindow="0" yWindow="0" windowWidth="20490" windowHeight="7755" firstSheet="2" activeTab="2"/>
  </bookViews>
  <sheets>
    <sheet name="Survey Data" sheetId="18" r:id="rId1"/>
    <sheet name="Water Demand" sheetId="2" r:id="rId2"/>
    <sheet name="Pump Design" sheetId="19" r:id="rId3"/>
    <sheet name="Rising Main - Tank &amp; WK2" sheetId="15" r:id="rId4"/>
    <sheet name="Dist - Tank to WK1 to WK 3" sheetId="1" r:id="rId5"/>
    <sheet name="HDPE Dimensional Chart" sheetId="2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__________cyt1">[1]Rates!$E$268</definedName>
    <definedName name="_______________________hnt15">[1]Rates!$E$117</definedName>
    <definedName name="_______________________hnt20">[1]Rates!$E$118</definedName>
    <definedName name="_______________________hnt25">[1]Rates!$E$119</definedName>
    <definedName name="______________________cyt1">[1]Rates!$E$268</definedName>
    <definedName name="______________________hnt15">[1]Rates!$E$117</definedName>
    <definedName name="______________________hnt20">[1]Rates!$E$118</definedName>
    <definedName name="______________________hnt25">[1]Rates!$E$119</definedName>
    <definedName name="_____________________cyt1">[1]Rates!$E$268</definedName>
    <definedName name="_____________________hnt15">[1]Rates!$E$117</definedName>
    <definedName name="_____________________hnt16">[2]Rates!$E$117</definedName>
    <definedName name="_____________________hnt20">[1]Rates!$E$118</definedName>
    <definedName name="_____________________hnt21">[2]Rates!$E$118</definedName>
    <definedName name="_____________________hnt25">[1]Rates!$E$119</definedName>
    <definedName name="_____________________hnt40">[2]Rates!$E$119</definedName>
    <definedName name="____________________cyt1">[1]Rates!$E$268</definedName>
    <definedName name="____________________hnt15">[1]Rates!$E$117</definedName>
    <definedName name="____________________hnt16">[2]Rates!$E$117</definedName>
    <definedName name="____________________hnt20">[1]Rates!$E$118</definedName>
    <definedName name="____________________hnt21">[2]Rates!$E$118</definedName>
    <definedName name="____________________hnt25">[1]Rates!$E$119</definedName>
    <definedName name="____________________hnt40">[2]Rates!$E$119</definedName>
    <definedName name="___________________cyt1">[3]Rates!$E$268</definedName>
    <definedName name="___________________hnt15">[3]Rates!$E$117</definedName>
    <definedName name="___________________hnt16">[2]Rates!$E$117</definedName>
    <definedName name="___________________hnt20">[3]Rates!$E$118</definedName>
    <definedName name="___________________hnt21">[2]Rates!$E$118</definedName>
    <definedName name="___________________hnt25">[3]Rates!$E$119</definedName>
    <definedName name="___________________hnt40">[2]Rates!$E$119</definedName>
    <definedName name="__________________cyt1">[1]Rates!$E$268</definedName>
    <definedName name="__________________hnt15">[1]Rates!$E$117</definedName>
    <definedName name="__________________hnt16">[2]Rates!$E$117</definedName>
    <definedName name="__________________hnt20">[1]Rates!$E$118</definedName>
    <definedName name="__________________hnt21">[2]Rates!$E$118</definedName>
    <definedName name="__________________hnt25">[1]Rates!$E$119</definedName>
    <definedName name="__________________hnt40">[2]Rates!$E$119</definedName>
    <definedName name="_________________cyt1">[1]Rates!$E$268</definedName>
    <definedName name="_________________hnt15">[1]Rates!$E$117</definedName>
    <definedName name="_________________hnt16">[2]Rates!$E$117</definedName>
    <definedName name="_________________hnt20">[1]Rates!$E$118</definedName>
    <definedName name="_________________hnt21">[2]Rates!$E$118</definedName>
    <definedName name="_________________hnt25">[1]Rates!$E$119</definedName>
    <definedName name="_________________hnt40">[2]Rates!$E$119</definedName>
    <definedName name="________________cyt1">[4]Rates!$E$268</definedName>
    <definedName name="________________hnt15">[4]Rates!$E$117</definedName>
    <definedName name="________________hnt16">[2]Rates!$E$117</definedName>
    <definedName name="________________hnt20">[4]Rates!$E$118</definedName>
    <definedName name="________________hnt21">[2]Rates!$E$118</definedName>
    <definedName name="________________hnt25">[4]Rates!$E$119</definedName>
    <definedName name="________________hnt40">[2]Rates!$E$119</definedName>
    <definedName name="_______________cyt1">[1]Rates!$E$268</definedName>
    <definedName name="_______________hnt15">[1]Rates!$E$117</definedName>
    <definedName name="_______________hnt16">[2]Rates!$E$117</definedName>
    <definedName name="_______________hnt20">[1]Rates!$E$118</definedName>
    <definedName name="_______________hnt21">[2]Rates!$E$118</definedName>
    <definedName name="_______________hnt25">[1]Rates!$E$119</definedName>
    <definedName name="_______________hnt40">[2]Rates!$E$119</definedName>
    <definedName name="______________cyt1">[1]Rates!$E$268</definedName>
    <definedName name="______________hnt15">[1]Rates!$E$117</definedName>
    <definedName name="______________hnt16">[2]Rates!$E$117</definedName>
    <definedName name="______________hnt20">[1]Rates!$E$118</definedName>
    <definedName name="______________hnt21">[2]Rates!$E$118</definedName>
    <definedName name="______________hnt25">[1]Rates!$E$119</definedName>
    <definedName name="______________hnt40">[2]Rates!$E$119</definedName>
    <definedName name="_____________cyt1">[1]Rates!$E$268</definedName>
    <definedName name="_____________hnt15">[1]Rates!$E$117</definedName>
    <definedName name="_____________hnt16">[2]Rates!$E$117</definedName>
    <definedName name="_____________hnt20">[1]Rates!$E$118</definedName>
    <definedName name="_____________hnt21">[2]Rates!$E$118</definedName>
    <definedName name="_____________hnt25">[1]Rates!$E$119</definedName>
    <definedName name="_____________hnt40">[2]Rates!$E$119</definedName>
    <definedName name="____________cyt1">[1]Rates!$E$268</definedName>
    <definedName name="____________hnt15">[1]Rates!$E$117</definedName>
    <definedName name="____________hnt16">[2]Rates!$E$117</definedName>
    <definedName name="____________hnt20">[1]Rates!$E$118</definedName>
    <definedName name="____________hnt21">[2]Rates!$E$118</definedName>
    <definedName name="____________hnt25">[1]Rates!$E$119</definedName>
    <definedName name="____________hnt40">[2]Rates!$E$119</definedName>
    <definedName name="___________cyt1">[1]Rates!$E$268</definedName>
    <definedName name="___________hnt15">[1]Rates!$E$117</definedName>
    <definedName name="___________hnt16">[2]Rates!$E$117</definedName>
    <definedName name="___________hnt20">[1]Rates!$E$118</definedName>
    <definedName name="___________hnt21">[2]Rates!$E$118</definedName>
    <definedName name="___________hnt25">[1]Rates!$E$119</definedName>
    <definedName name="___________hnt40">[2]Rates!$E$119</definedName>
    <definedName name="__________cyt1">[1]Rates!$E$268</definedName>
    <definedName name="__________hnt15">[1]Rates!$E$117</definedName>
    <definedName name="__________hnt16">[2]Rates!$E$117</definedName>
    <definedName name="__________hnt20">[1]Rates!$E$118</definedName>
    <definedName name="__________hnt21">[2]Rates!$E$118</definedName>
    <definedName name="__________hnt25">[1]Rates!$E$119</definedName>
    <definedName name="__________hnt40">[2]Rates!$E$119</definedName>
    <definedName name="_________cyt1">[1]Rates!$E$268</definedName>
    <definedName name="_________hnt15">[1]Rates!$E$117</definedName>
    <definedName name="_________hnt16">[2]Rates!$E$117</definedName>
    <definedName name="_________hnt20">[1]Rates!$E$118</definedName>
    <definedName name="_________hnt21">[2]Rates!$E$118</definedName>
    <definedName name="_________hnt25">[1]Rates!$E$119</definedName>
    <definedName name="_________hnt40">[2]Rates!$E$119</definedName>
    <definedName name="________cyt1">[1]Rates!$E$268</definedName>
    <definedName name="________hnt15">[1]Rates!$E$117</definedName>
    <definedName name="________hnt16">[2]Rates!$E$117</definedName>
    <definedName name="________hnt20">[1]Rates!$E$118</definedName>
    <definedName name="________hnt21">[2]Rates!$E$118</definedName>
    <definedName name="________hnt25">[1]Rates!$E$119</definedName>
    <definedName name="________hnt40">[2]Rates!$E$119</definedName>
    <definedName name="_______cyt1">[1]Rates!$E$268</definedName>
    <definedName name="_______hnt15">[1]Rates!$E$117</definedName>
    <definedName name="_______hnt16">[2]Rates!$E$117</definedName>
    <definedName name="_______hnt20">[1]Rates!$E$118</definedName>
    <definedName name="_______hnt21">[2]Rates!$E$118</definedName>
    <definedName name="_______hnt25">[1]Rates!$E$119</definedName>
    <definedName name="_______hnt40">[2]Rates!$E$119</definedName>
    <definedName name="______cyt1">[1]Rates!$E$268</definedName>
    <definedName name="______hnt15">[1]Rates!$E$117</definedName>
    <definedName name="______hnt16">[2]Rates!$E$117</definedName>
    <definedName name="______hnt20">[1]Rates!$E$118</definedName>
    <definedName name="______hnt21">[2]Rates!$E$118</definedName>
    <definedName name="______hnt25">[1]Rates!$E$119</definedName>
    <definedName name="______hnt40">[2]Rates!$E$119</definedName>
    <definedName name="_____cyt1">[1]Rates!$E$268</definedName>
    <definedName name="_____hnt15">[1]Rates!$E$117</definedName>
    <definedName name="_____hnt16">[2]Rates!$E$117</definedName>
    <definedName name="_____hnt20">[1]Rates!$E$118</definedName>
    <definedName name="_____hnt21">[2]Rates!$E$118</definedName>
    <definedName name="_____hnt25">[1]Rates!$E$119</definedName>
    <definedName name="_____hnt40">[2]Rates!$E$119</definedName>
    <definedName name="____cyt1">[1]Rates!$E$268</definedName>
    <definedName name="____hnt15">[1]Rates!$E$117</definedName>
    <definedName name="____hnt16">[2]Rates!$E$117</definedName>
    <definedName name="____hnt20">[1]Rates!$E$118</definedName>
    <definedName name="____hnt21">[2]Rates!$E$118</definedName>
    <definedName name="____hnt25">[1]Rates!$E$119</definedName>
    <definedName name="____hnt40">[2]Rates!$E$119</definedName>
    <definedName name="___bng200">[5]Rates!$E$282</definedName>
    <definedName name="___bng250">[5]Rates!$E$283</definedName>
    <definedName name="___cyt1">[1]Rates!$E$268</definedName>
    <definedName name="___hnt15">[1]Rates!$E$117</definedName>
    <definedName name="___hnt16">[2]Rates!$E$117</definedName>
    <definedName name="___hnt20">[1]Rates!$E$118</definedName>
    <definedName name="___hnt21">[2]Rates!$E$118</definedName>
    <definedName name="___hnt25">[1]Rates!$E$119</definedName>
    <definedName name="___hnt30">[2]Rates!$E$117</definedName>
    <definedName name="___hnt40">[2]Rates!$E$119</definedName>
    <definedName name="___PV3">[6]Rates!$E$123</definedName>
    <definedName name="__bng200">[5]Rates!$E$282</definedName>
    <definedName name="__bng250">[5]Rates!$E$283</definedName>
    <definedName name="__cyt1">[1]Rates!$E$268</definedName>
    <definedName name="__hnt15">[1]Rates!$E$117</definedName>
    <definedName name="__hnt16">[2]Rates!$E$117</definedName>
    <definedName name="__hnt20">[1]Rates!$E$118</definedName>
    <definedName name="__hnt21">[2]Rates!$E$118</definedName>
    <definedName name="__hnt25">[1]Rates!$E$119</definedName>
    <definedName name="__hnt30">[2]Rates!$E$117</definedName>
    <definedName name="__hnt40">[2]Rates!$E$119</definedName>
    <definedName name="__IntlFixup" hidden="1">TRUE</definedName>
    <definedName name="__PV3">[6]Rates!$E$123</definedName>
    <definedName name="_bbo160">[6]Rates!$E$27</definedName>
    <definedName name="_bbo200">[6]Rates!$E$28</definedName>
    <definedName name="_bgh160">[6]Rates!$E$25</definedName>
    <definedName name="_bng100">[6]Rates!$E$288</definedName>
    <definedName name="_bng150">[6]Rates!$E$289</definedName>
    <definedName name="_bng200">[5]Rates!$E$282</definedName>
    <definedName name="_bng250">[5]Rates!$E$283</definedName>
    <definedName name="_cyt1">[2]Rates!$E$268</definedName>
    <definedName name="_dwm15">[6]Rates!$E$241</definedName>
    <definedName name="_dwm25">[6]Rates!$E$242</definedName>
    <definedName name="_dwm50">[6]Rates!$E$243</definedName>
    <definedName name="_fgv100">[6]Rates!$E$208</definedName>
    <definedName name="_fuf3">[6]Rates!$E$138</definedName>
    <definedName name="_gms100">[6]Rates!$E$41</definedName>
    <definedName name="_gms15">[6]Rates!$E$37</definedName>
    <definedName name="_gms25">[6]Rates!$E$38</definedName>
    <definedName name="_gms40">[6]Rates!$E$39</definedName>
    <definedName name="_hnt15">[2]Rates!$E$117</definedName>
    <definedName name="_hnt16">[2]Rates!$E$117</definedName>
    <definedName name="_hnt20">[2]Rates!$E$118</definedName>
    <definedName name="_hnt21">[2]Rates!$E$118</definedName>
    <definedName name="_hnt25">[2]Rates!$E$119</definedName>
    <definedName name="_hnt30">[2]Rates!$E$117</definedName>
    <definedName name="_hnt40">[2]Rates!$E$119</definedName>
    <definedName name="_Order1" hidden="1">0</definedName>
    <definedName name="_Order2" hidden="1">0</definedName>
    <definedName name="_pcp200">[6]Rates!$E$51</definedName>
    <definedName name="_PV3">[6]Rates!$E$123</definedName>
    <definedName name="_pwm15">[6]Rates!$E$244</definedName>
    <definedName name="_pwm25">[6]Rates!$E$245</definedName>
    <definedName name="_pwm50">[6]Rates!$E$246</definedName>
    <definedName name="_sav25">[7]Rates!$E$220</definedName>
    <definedName name="_SHR1" localSheetId="3">#REF!</definedName>
    <definedName name="_SHR1">#REF!</definedName>
    <definedName name="_SHR2" localSheetId="3">#REF!</definedName>
    <definedName name="_SHR2">#REF!</definedName>
    <definedName name="_tax1" localSheetId="3">#REF!</definedName>
    <definedName name="_tax1">#REF!</definedName>
    <definedName name="_tax2" localSheetId="3">#REF!</definedName>
    <definedName name="_tax2">#REF!</definedName>
    <definedName name="_tax3" localSheetId="3">#REF!</definedName>
    <definedName name="_tax3">#REF!</definedName>
    <definedName name="_tax4" localSheetId="3">#REF!</definedName>
    <definedName name="_tax4">#REF!</definedName>
    <definedName name="_tgv100">[6]Rates!$E$220</definedName>
    <definedName name="_tgv25">[6]Rates!$E$218</definedName>
    <definedName name="_tgv40">[6]Rates!$E$219</definedName>
    <definedName name="_wmc1">[6]Rates!$E$189</definedName>
    <definedName name="a" localSheetId="3">#REF!</definedName>
    <definedName name="a">#REF!</definedName>
    <definedName name="ACCENT" localSheetId="3">#REF!</definedName>
    <definedName name="ACCENT">#REF!</definedName>
    <definedName name="ACCENT_NATIVE" localSheetId="3">#REF!</definedName>
    <definedName name="ACCENT_NATIVE">#REF!</definedName>
    <definedName name="ACCENT_NATIVE_AGAVE" localSheetId="3">#REF!</definedName>
    <definedName name="ACCENT_NATIVE_AGAVE">#REF!</definedName>
    <definedName name="ACCENT_NATIVE_BARREL" localSheetId="3">#REF!</definedName>
    <definedName name="ACCENT_NATIVE_BARREL">#REF!</definedName>
    <definedName name="ACCENT_NATIVE_CHOLLA" localSheetId="3">#REF!</definedName>
    <definedName name="ACCENT_NATIVE_CHOLLA">#REF!</definedName>
    <definedName name="ACCENT_NATIVE_OCOTILLO" localSheetId="3">#REF!</definedName>
    <definedName name="ACCENT_NATIVE_OCOTILLO">#REF!</definedName>
    <definedName name="ACCENT_NATIVE_PRICKLY" localSheetId="3">#REF!</definedName>
    <definedName name="ACCENT_NATIVE_PRICKLY">#REF!</definedName>
    <definedName name="ACCENT_STANDARD" localSheetId="3">#REF!</definedName>
    <definedName name="ACCENT_STANDARD">#REF!</definedName>
    <definedName name="ACCENT_STANDARD_15GAL" localSheetId="3">#REF!</definedName>
    <definedName name="ACCENT_STANDARD_15GAL">#REF!</definedName>
    <definedName name="ACCENT_STANDARD_1GAL" localSheetId="3">#REF!</definedName>
    <definedName name="ACCENT_STANDARD_1GAL">#REF!</definedName>
    <definedName name="ACCENT_STANDARD_5GAL" localSheetId="3">#REF!</definedName>
    <definedName name="ACCENT_STANDARD_5GAL">#REF!</definedName>
    <definedName name="add">[6]Rates!$J$6</definedName>
    <definedName name="aksfcksgx">'[8]#REF'!$A$1:$IV$3</definedName>
    <definedName name="Area">[9]Daily!$F$4</definedName>
    <definedName name="asdfx" localSheetId="3">#REF!</definedName>
    <definedName name="asdfx">#REF!</definedName>
    <definedName name="asfd" localSheetId="3">#REF!</definedName>
    <definedName name="asfd">#REF!</definedName>
    <definedName name="asz" localSheetId="3">#REF!</definedName>
    <definedName name="asz">#REF!</definedName>
    <definedName name="awxeda">'[8]#REF'!$A$1:$IV$3</definedName>
    <definedName name="awzds">'[8]#REF'!$A$1:$IV$3</definedName>
    <definedName name="azs" localSheetId="3">#REF!</definedName>
    <definedName name="azs">#REF!</definedName>
    <definedName name="BACKFLOW" localSheetId="3">#REF!</definedName>
    <definedName name="BACKFLOW">#REF!</definedName>
    <definedName name="boxes" localSheetId="3">#REF!</definedName>
    <definedName name="boxes">#REF!</definedName>
    <definedName name="BuiltIn_Print_Area" localSheetId="3">#REF!</definedName>
    <definedName name="BuiltIn_Print_Area">#REF!</definedName>
    <definedName name="BuiltIn_Print_Titles" localSheetId="3">#REF!</definedName>
    <definedName name="BuiltIn_Print_Titles">#REF!</definedName>
    <definedName name="BuiltIn_Print_Titles___0" localSheetId="3">#REF!</definedName>
    <definedName name="BuiltIn_Print_Titles___0">#REF!</definedName>
    <definedName name="button_area_1" localSheetId="3">#REF!</definedName>
    <definedName name="button_area_1">#REF!</definedName>
    <definedName name="bzp">[7]Rates!$E$312</definedName>
    <definedName name="Canal" localSheetId="3">'[10] Canal Design Sheet'!#REF!</definedName>
    <definedName name="Canal">'[10] Canal Design Sheet'!#REF!</definedName>
    <definedName name="Canal_Material">'[11] Canal Design Sheet'!$B$132:$B$133</definedName>
    <definedName name="CanalMaterial" localSheetId="3">[10]Curverture!#REF!</definedName>
    <definedName name="CanalMaterial">[10]Curverture!#REF!</definedName>
    <definedName name="CANALS">'[11]Irrigation Canals Details'!$C$9:$C$19</definedName>
    <definedName name="CC">'[12]Customize Your Invoice'!$G$22:$G$25</definedName>
    <definedName name="ccc">[2]Rates!$E$117</definedName>
    <definedName name="CCT" localSheetId="3">#REF!</definedName>
    <definedName name="CCT">#REF!</definedName>
    <definedName name="CD" localSheetId="3">#REF!</definedName>
    <definedName name="CD">#REF!</definedName>
    <definedName name="CDB" localSheetId="3">#REF!</definedName>
    <definedName name="CDB">#REF!</definedName>
    <definedName name="celltips_area" localSheetId="3">#REF!</definedName>
    <definedName name="celltips_area">#REF!</definedName>
    <definedName name="chgdcujykc" localSheetId="3">#REF!</definedName>
    <definedName name="chgdcujykc">#REF!</definedName>
    <definedName name="cmass">[2]Rates!$E$123</definedName>
    <definedName name="cock15">[6]Rates!$E$202</definedName>
    <definedName name="cock25">[6]Rates!$E$203</definedName>
    <definedName name="cock50">[6]Rates!$E$204</definedName>
    <definedName name="cpier">[2]Rates!$E$126</definedName>
    <definedName name="CS" localSheetId="3">#REF!</definedName>
    <definedName name="CS">#REF!</definedName>
    <definedName name="cslab">[6]Rates!$E$124</definedName>
    <definedName name="curve">[2]Rates!$E$127</definedName>
    <definedName name="cytz1">[6]Rates!$E$273</definedName>
    <definedName name="data1" localSheetId="3">#REF!</definedName>
    <definedName name="data1">#REF!</definedName>
    <definedName name="data10" localSheetId="3">#REF!</definedName>
    <definedName name="data10">#REF!</definedName>
    <definedName name="data11" localSheetId="3">#REF!</definedName>
    <definedName name="data11">#REF!</definedName>
    <definedName name="data12" localSheetId="3">#REF!</definedName>
    <definedName name="data12">#REF!</definedName>
    <definedName name="data13" localSheetId="3">#REF!</definedName>
    <definedName name="data13">#REF!</definedName>
    <definedName name="data14" localSheetId="3">#REF!</definedName>
    <definedName name="data14">#REF!</definedName>
    <definedName name="data15" localSheetId="3">#REF!</definedName>
    <definedName name="data15">#REF!</definedName>
    <definedName name="data16" localSheetId="3">#REF!</definedName>
    <definedName name="data16">#REF!</definedName>
    <definedName name="data17" localSheetId="3">#REF!</definedName>
    <definedName name="data17">#REF!</definedName>
    <definedName name="data18" localSheetId="3">#REF!</definedName>
    <definedName name="data18">#REF!</definedName>
    <definedName name="data19" localSheetId="3">#REF!</definedName>
    <definedName name="data19">#REF!</definedName>
    <definedName name="data2" localSheetId="3">#REF!</definedName>
    <definedName name="data2">#REF!</definedName>
    <definedName name="data20" localSheetId="3">#REF!</definedName>
    <definedName name="data20">#REF!</definedName>
    <definedName name="data21" localSheetId="3">#REF!</definedName>
    <definedName name="data21">#REF!</definedName>
    <definedName name="data22" localSheetId="3">#REF!</definedName>
    <definedName name="data22">#REF!</definedName>
    <definedName name="data23" localSheetId="3">#REF!</definedName>
    <definedName name="data23">#REF!</definedName>
    <definedName name="data24" localSheetId="3">#REF!</definedName>
    <definedName name="data24">#REF!</definedName>
    <definedName name="data25" localSheetId="3">#REF!</definedName>
    <definedName name="data25">#REF!</definedName>
    <definedName name="data26" localSheetId="3">#REF!</definedName>
    <definedName name="data26">#REF!</definedName>
    <definedName name="data27" localSheetId="3">#REF!</definedName>
    <definedName name="data27">#REF!</definedName>
    <definedName name="data28" localSheetId="3">#REF!</definedName>
    <definedName name="data28">#REF!</definedName>
    <definedName name="data29" localSheetId="3">#REF!</definedName>
    <definedName name="data29">#REF!</definedName>
    <definedName name="data3" localSheetId="3">#REF!</definedName>
    <definedName name="data3">#REF!</definedName>
    <definedName name="data30" localSheetId="3">#REF!</definedName>
    <definedName name="data30">#REF!</definedName>
    <definedName name="data31" localSheetId="3">#REF!</definedName>
    <definedName name="data31">#REF!</definedName>
    <definedName name="data32" localSheetId="3">#REF!</definedName>
    <definedName name="data32">#REF!</definedName>
    <definedName name="data33" localSheetId="3">#REF!</definedName>
    <definedName name="data33">#REF!</definedName>
    <definedName name="data34" localSheetId="3">#REF!</definedName>
    <definedName name="data34">#REF!</definedName>
    <definedName name="data35" localSheetId="3">#REF!</definedName>
    <definedName name="data35">#REF!</definedName>
    <definedName name="data36" localSheetId="3">#REF!</definedName>
    <definedName name="data36">#REF!</definedName>
    <definedName name="data37" localSheetId="3">#REF!</definedName>
    <definedName name="data37">#REF!</definedName>
    <definedName name="data38" localSheetId="3">#REF!</definedName>
    <definedName name="data38">#REF!</definedName>
    <definedName name="data39" localSheetId="3">#REF!</definedName>
    <definedName name="data39">#REF!</definedName>
    <definedName name="data4" localSheetId="3">#REF!</definedName>
    <definedName name="data4">#REF!</definedName>
    <definedName name="data40" localSheetId="3">#REF!</definedName>
    <definedName name="data40">#REF!</definedName>
    <definedName name="data41" localSheetId="3">#REF!</definedName>
    <definedName name="data41">#REF!</definedName>
    <definedName name="data42" localSheetId="3">#REF!</definedName>
    <definedName name="data42">#REF!</definedName>
    <definedName name="data43" localSheetId="3">#REF!</definedName>
    <definedName name="data43">#REF!</definedName>
    <definedName name="data44" localSheetId="3">#REF!</definedName>
    <definedName name="data44">#REF!</definedName>
    <definedName name="data45" localSheetId="3">#REF!</definedName>
    <definedName name="data45">#REF!</definedName>
    <definedName name="data46" localSheetId="3">#REF!</definedName>
    <definedName name="data46">#REF!</definedName>
    <definedName name="data47" localSheetId="3">#REF!</definedName>
    <definedName name="data47">#REF!</definedName>
    <definedName name="data48" localSheetId="3">#REF!</definedName>
    <definedName name="data48">#REF!</definedName>
    <definedName name="data49" localSheetId="3">#REF!</definedName>
    <definedName name="data49">#REF!</definedName>
    <definedName name="data5" localSheetId="3">#REF!</definedName>
    <definedName name="data5">#REF!</definedName>
    <definedName name="data50" localSheetId="3">#REF!</definedName>
    <definedName name="data50">#REF!</definedName>
    <definedName name="data51" localSheetId="3">#REF!</definedName>
    <definedName name="data51">#REF!</definedName>
    <definedName name="data52" localSheetId="3">#REF!</definedName>
    <definedName name="data52">#REF!</definedName>
    <definedName name="data53" localSheetId="3">#REF!</definedName>
    <definedName name="data53">#REF!</definedName>
    <definedName name="data54" localSheetId="3">#REF!</definedName>
    <definedName name="data54">#REF!</definedName>
    <definedName name="data55" localSheetId="3">#REF!</definedName>
    <definedName name="data55">#REF!</definedName>
    <definedName name="data56" localSheetId="3">#REF!</definedName>
    <definedName name="data56">#REF!</definedName>
    <definedName name="data57" localSheetId="3">#REF!</definedName>
    <definedName name="data57">#REF!</definedName>
    <definedName name="data58" localSheetId="3">#REF!</definedName>
    <definedName name="data58">#REF!</definedName>
    <definedName name="data59" localSheetId="3">#REF!</definedName>
    <definedName name="data59">#REF!</definedName>
    <definedName name="data6" localSheetId="3">#REF!</definedName>
    <definedName name="data6">#REF!</definedName>
    <definedName name="data60" localSheetId="3">#REF!</definedName>
    <definedName name="data60">#REF!</definedName>
    <definedName name="data61" localSheetId="3">#REF!</definedName>
    <definedName name="data61">#REF!</definedName>
    <definedName name="data62" localSheetId="3">#REF!</definedName>
    <definedName name="data62">#REF!</definedName>
    <definedName name="data63" localSheetId="3">#REF!</definedName>
    <definedName name="data63">#REF!</definedName>
    <definedName name="data64" localSheetId="3">#REF!</definedName>
    <definedName name="data64">#REF!</definedName>
    <definedName name="data65" localSheetId="3">#REF!</definedName>
    <definedName name="data65">#REF!</definedName>
    <definedName name="data66" localSheetId="3">#REF!</definedName>
    <definedName name="data66">#REF!</definedName>
    <definedName name="data67" localSheetId="3">#REF!</definedName>
    <definedName name="data67">#REF!</definedName>
    <definedName name="data68" localSheetId="3">#REF!</definedName>
    <definedName name="data68">#REF!</definedName>
    <definedName name="data69" localSheetId="3">#REF!</definedName>
    <definedName name="data69">#REF!</definedName>
    <definedName name="data7" localSheetId="3">#REF!</definedName>
    <definedName name="data7">#REF!</definedName>
    <definedName name="data70" localSheetId="3">#REF!</definedName>
    <definedName name="data70">#REF!</definedName>
    <definedName name="data8" localSheetId="3">#REF!</definedName>
    <definedName name="data8">#REF!</definedName>
    <definedName name="data9" localSheetId="3">#REF!</definedName>
    <definedName name="data9">#REF!</definedName>
    <definedName name="_xlnm.Database" localSheetId="3">#REF!</definedName>
    <definedName name="_xlnm.Database">#REF!</definedName>
    <definedName name="dc" localSheetId="3">#REF!</definedName>
    <definedName name="dc">#REF!</definedName>
    <definedName name="DEMOLITION" localSheetId="3">#REF!</definedName>
    <definedName name="DEMOLITION">#REF!</definedName>
    <definedName name="df" localSheetId="3">#REF!</definedName>
    <definedName name="df">#REF!</definedName>
    <definedName name="DF_1">[9]Daily!$I$2</definedName>
    <definedName name="DF_2">[9]Daily!$J$2</definedName>
    <definedName name="DF_3">[9]Daily!$K$2</definedName>
    <definedName name="DF_4">[9]Daily!$L$2</definedName>
    <definedName name="DF_5">[9]Daily!$M$2</definedName>
    <definedName name="dfb" localSheetId="3">#REF!</definedName>
    <definedName name="dfb">#REF!</definedName>
    <definedName name="dfgh" localSheetId="3">#REF!</definedName>
    <definedName name="dfgh">#REF!</definedName>
    <definedName name="dfhcd" localSheetId="3">#REF!</definedName>
    <definedName name="dfhcd">#REF!</definedName>
    <definedName name="dfhn" localSheetId="3">#REF!</definedName>
    <definedName name="dfhn">#REF!</definedName>
    <definedName name="dfhv" localSheetId="3">#REF!</definedName>
    <definedName name="dfhv">#REF!</definedName>
    <definedName name="dflt1">'[12]Customize Your Invoice'!$E$22</definedName>
    <definedName name="dflt2" localSheetId="3">#REF!</definedName>
    <definedName name="dflt2">#REF!</definedName>
    <definedName name="dflt3" localSheetId="3">#REF!</definedName>
    <definedName name="dflt3">#REF!</definedName>
    <definedName name="dflt4">'[12]Customize Your Invoice'!$E$26</definedName>
    <definedName name="dflt5" localSheetId="3">#REF!</definedName>
    <definedName name="dflt5">#REF!</definedName>
    <definedName name="dflt6" localSheetId="3">#REF!</definedName>
    <definedName name="dflt6">#REF!</definedName>
    <definedName name="dflt7" localSheetId="3">#REF!</definedName>
    <definedName name="dflt7">#REF!</definedName>
    <definedName name="dfngh" localSheetId="3">#REF!</definedName>
    <definedName name="dfngh">#REF!</definedName>
    <definedName name="DG_COLOR" localSheetId="3">#REF!</definedName>
    <definedName name="DG_COLOR">#REF!</definedName>
    <definedName name="DG_COLOR_CODE" localSheetId="3">#REF!</definedName>
    <definedName name="DG_COLOR_CODE">#REF!</definedName>
    <definedName name="dhgb" localSheetId="3">#REF!</definedName>
    <definedName name="dhgb">#REF!</definedName>
    <definedName name="display_area_1" localSheetId="3">#REF!</definedName>
    <definedName name="display_area_1">#REF!</definedName>
    <definedName name="display_area_2" localSheetId="3">#REF!</definedName>
    <definedName name="display_area_2">#REF!</definedName>
    <definedName name="drtydrhvdgtr" localSheetId="3">#REF!</definedName>
    <definedName name="drtydrhvdgtr">#REF!</definedName>
    <definedName name="dsfcsgs" localSheetId="3">#REF!</definedName>
    <definedName name="dsfcsgs">#REF!</definedName>
    <definedName name="ed" localSheetId="3">#REF!</definedName>
    <definedName name="ed">#REF!</definedName>
    <definedName name="ERFRVDV" localSheetId="3">'[10]Irrigation Canals Details'!#REF!</definedName>
    <definedName name="ERFRVDV">'[10]Irrigation Canals Details'!#REF!</definedName>
    <definedName name="erg" localSheetId="3">#REF!</definedName>
    <definedName name="erg">#REF!</definedName>
    <definedName name="ESTIMATE" localSheetId="3">#REF!</definedName>
    <definedName name="ESTIMATE">#REF!</definedName>
    <definedName name="ewrg" localSheetId="3">#REF!</definedName>
    <definedName name="ewrg">#REF!</definedName>
    <definedName name="ewrgc" localSheetId="3">#REF!</definedName>
    <definedName name="ewrgc">#REF!</definedName>
    <definedName name="f150d20">[6]Rates!$E$67</definedName>
    <definedName name="fcbbg" localSheetId="3">#REF!</definedName>
    <definedName name="fcbbg">#REF!</definedName>
    <definedName name="fcdh" localSheetId="3">#REF!</definedName>
    <definedName name="fcdh">#REF!</definedName>
    <definedName name="fcv" localSheetId="3">#REF!</definedName>
    <definedName name="fcv">#REF!</definedName>
    <definedName name="fczt">[6]Rates!$E$264</definedName>
    <definedName name="fdgc" localSheetId="3">#REF!</definedName>
    <definedName name="fdgc">#REF!</definedName>
    <definedName name="fgcvnbfg" localSheetId="3">#REF!</definedName>
    <definedName name="fgcvnbfg">#REF!</definedName>
    <definedName name="fghnb" localSheetId="3">#REF!</definedName>
    <definedName name="fghnb">#REF!</definedName>
    <definedName name="fh" localSheetId="3">#REF!</definedName>
    <definedName name="fh">#REF!</definedName>
    <definedName name="fine1">[2]Rates!$E$137</definedName>
    <definedName name="fine2">[6]Rates!$E$135</definedName>
    <definedName name="fine3">[2]Rates!$E$139</definedName>
    <definedName name="fine4">[6]Rates!$E$137</definedName>
    <definedName name="fire">[6]Rates!$E$317</definedName>
    <definedName name="fjg" localSheetId="3">#REF!</definedName>
    <definedName name="fjg">#REF!</definedName>
    <definedName name="fvgh" localSheetId="3">#REF!</definedName>
    <definedName name="fvgh">#REF!</definedName>
    <definedName name="fvnhb" localSheetId="3">#REF!</definedName>
    <definedName name="fvnhb">#REF!</definedName>
    <definedName name="gbhj" localSheetId="3">#REF!</definedName>
    <definedName name="gbhj">#REF!</definedName>
    <definedName name="GENERAL" localSheetId="3">#REF!</definedName>
    <definedName name="GENERAL">#REF!</definedName>
    <definedName name="gfnn" localSheetId="3">#REF!</definedName>
    <definedName name="gfnn">#REF!</definedName>
    <definedName name="gfvh" localSheetId="3">#REF!</definedName>
    <definedName name="gfvh">#REF!</definedName>
    <definedName name="ggg">[2]Rates!$E$119</definedName>
    <definedName name="ghkn" localSheetId="3">#REF!</definedName>
    <definedName name="ghkn">#REF!</definedName>
    <definedName name="gjin">[2]Rates!$E$143</definedName>
    <definedName name="gjina">[2]Rates!$E$143</definedName>
    <definedName name="gkb" localSheetId="3">#REF!</definedName>
    <definedName name="gkb">#REF!</definedName>
    <definedName name="gkh" localSheetId="3">#REF!</definedName>
    <definedName name="gkh">#REF!</definedName>
    <definedName name="gmsp15">[6]Rates!$E$43</definedName>
    <definedName name="gmsp25">[6]Rates!$E$44</definedName>
    <definedName name="gmsp50">[6]Rates!$E$45</definedName>
    <definedName name="GROUNDCOVER" localSheetId="3">#REF!</definedName>
    <definedName name="GROUNDCOVER">#REF!</definedName>
    <definedName name="GROUNDCOVER_1GAL" localSheetId="3">#REF!</definedName>
    <definedName name="GROUNDCOVER_1GAL">#REF!</definedName>
    <definedName name="GROUNDCOVER_5GAL" localSheetId="3">#REF!</definedName>
    <definedName name="GROUNDCOVER_5GAL">#REF!</definedName>
    <definedName name="GROUNDCOVER_FLAT" localSheetId="3">#REF!</definedName>
    <definedName name="GROUNDCOVER_FLAT">#REF!</definedName>
    <definedName name="gyukb" localSheetId="3">#REF!</definedName>
    <definedName name="gyukb">#REF!</definedName>
    <definedName name="hgfb" localSheetId="3">#REF!</definedName>
    <definedName name="hgfb">#REF!</definedName>
    <definedName name="hgjmhn" localSheetId="3">#REF!</definedName>
    <definedName name="hgjmhn">#REF!</definedName>
    <definedName name="hh">'[8]#REF'!$A$1:$F$497</definedName>
    <definedName name="hhhhhhh" localSheetId="3">#REF!</definedName>
    <definedName name="hhhhhhh">#REF!</definedName>
    <definedName name="hhyuj" localSheetId="3">#REF!</definedName>
    <definedName name="hhyuj">#REF!</definedName>
    <definedName name="hiljk" localSheetId="3">#REF!</definedName>
    <definedName name="hiljk">#REF!</definedName>
    <definedName name="hjmn" localSheetId="3">#REF!</definedName>
    <definedName name="hjmn">#REF!</definedName>
    <definedName name="hxs">[2]Rates!$L$12</definedName>
    <definedName name="hxsa">[2]Rates!$L$12</definedName>
    <definedName name="hyt" localSheetId="3">#REF!</definedName>
    <definedName name="hyt">#REF!</definedName>
    <definedName name="hytg" localSheetId="3">#REF!</definedName>
    <definedName name="hytg">#REF!</definedName>
    <definedName name="i" localSheetId="3">#REF!</definedName>
    <definedName name="i">#REF!</definedName>
    <definedName name="iiiiii" localSheetId="3">'[10]Irrigation Canals Details'!#REF!</definedName>
    <definedName name="iiiiii">'[10]Irrigation Canals Details'!#REF!</definedName>
    <definedName name="IRRIGATION" localSheetId="3">#REF!</definedName>
    <definedName name="IRRIGATION">#REF!</definedName>
    <definedName name="IRRIGATION_CANAL" localSheetId="3">'[10]Irrigation Canals Details'!#REF!</definedName>
    <definedName name="IRRIGATION_CANAL">'[10]Irrigation Canals Details'!#REF!</definedName>
    <definedName name="ITEM_DEMOLITION" localSheetId="3">#REF!</definedName>
    <definedName name="ITEM_DEMOLITION">#REF!</definedName>
    <definedName name="ITEM_FENCING" localSheetId="3">#REF!</definedName>
    <definedName name="ITEM_FENCING">#REF!</definedName>
    <definedName name="ITEM_FURNISH" localSheetId="3">#REF!</definedName>
    <definedName name="ITEM_FURNISH">#REF!</definedName>
    <definedName name="ITEM_GRADING" localSheetId="3">#REF!</definedName>
    <definedName name="ITEM_GRADING">#REF!</definedName>
    <definedName name="ITEM_HARDSCAPE" localSheetId="3">#REF!</definedName>
    <definedName name="ITEM_HARDSCAPE">#REF!</definedName>
    <definedName name="ITEM_IRRIGATION" localSheetId="3">#REF!</definedName>
    <definedName name="ITEM_IRRIGATION">#REF!</definedName>
    <definedName name="ITEM_LANDSCAPE" localSheetId="3">#REF!</definedName>
    <definedName name="ITEM_LANDSCAPE">#REF!</definedName>
    <definedName name="ITEM_NO" localSheetId="3">#REF!</definedName>
    <definedName name="ITEM_NO">#REF!</definedName>
    <definedName name="ITEM_PROJECT" localSheetId="3">#REF!</definedName>
    <definedName name="ITEM_PROJECT">#REF!</definedName>
    <definedName name="ITEM_WALLS" localSheetId="3">#REF!</definedName>
    <definedName name="ITEM_WALLS">#REF!</definedName>
    <definedName name="jhpd">[6]Rates!$E$269</definedName>
    <definedName name="jj" localSheetId="3">#REF!</definedName>
    <definedName name="jj">#REF!</definedName>
    <definedName name="KO" localSheetId="3">#REF!</definedName>
    <definedName name="KO">#REF!</definedName>
    <definedName name="l" localSheetId="3">#REF!</definedName>
    <definedName name="l">#REF!</definedName>
    <definedName name="LANDSCAPE" localSheetId="3">#REF!</definedName>
    <definedName name="LANDSCAPE">#REF!</definedName>
    <definedName name="LANDSCAPE_CONTINGENCY" localSheetId="3">#REF!</definedName>
    <definedName name="LANDSCAPE_CONTINGENCY">#REF!</definedName>
    <definedName name="LANDSCAPE_CONTINGENCY_VALUE" localSheetId="3">#REF!</definedName>
    <definedName name="LANDSCAPE_CONTINGENCY_VALUE">#REF!</definedName>
    <definedName name="LANDSCAPE_INCIDENTALS" localSheetId="3">#REF!</definedName>
    <definedName name="LANDSCAPE_INCIDENTALS">#REF!</definedName>
    <definedName name="LEF_1">[9]Daily!$I$4</definedName>
    <definedName name="LEF_2">[9]Daily!$J$4</definedName>
    <definedName name="LEF_3">[9]Daily!$K$4</definedName>
    <definedName name="LEF_4">[9]Daily!$L$4</definedName>
    <definedName name="LEF_5">[9]Daily!$M$4</definedName>
    <definedName name="LOC" localSheetId="3">#REF!</definedName>
    <definedName name="LOC">#REF!</definedName>
    <definedName name="LRF_1">[9]Daily!$I$3</definedName>
    <definedName name="LRF_2">[9]Daily!$J$3</definedName>
    <definedName name="LRF_3">[9]Daily!$K$3</definedName>
    <definedName name="LRF_4">[9]Daily!$L$3</definedName>
    <definedName name="LRF_5">[9]Daily!$M$3</definedName>
    <definedName name="LTR" localSheetId="3">#REF!</definedName>
    <definedName name="LTR">#REF!</definedName>
    <definedName name="male" localSheetId="3">#REF!</definedName>
    <definedName name="male">#REF!</definedName>
    <definedName name="Material" localSheetId="3">[10]Curverture!#REF!</definedName>
    <definedName name="Material">[10]Curverture!#REF!</definedName>
    <definedName name="mesh142">[2]Rates!$E$144</definedName>
    <definedName name="mesh150">[2]Rates!$E$144</definedName>
    <definedName name="mkhl">[6]Rates!$J$1</definedName>
    <definedName name="Monthly_Average" localSheetId="3">#REF!</definedName>
    <definedName name="Monthly_Average">#REF!</definedName>
    <definedName name="newdatabase" localSheetId="3">#REF!</definedName>
    <definedName name="newdatabase">#REF!</definedName>
    <definedName name="nhb" localSheetId="3">#REF!</definedName>
    <definedName name="nhb">#REF!</definedName>
    <definedName name="NO" localSheetId="3">#REF!</definedName>
    <definedName name="NO">#REF!</definedName>
    <definedName name="nother" localSheetId="3">[10]Curverture!#REF!</definedName>
    <definedName name="nother">[10]Curverture!#REF!</definedName>
    <definedName name="NS" localSheetId="3">#REF!</definedName>
    <definedName name="NS">#REF!</definedName>
    <definedName name="OIMNJJHN" localSheetId="3">#REF!</definedName>
    <definedName name="OIMNJJHN">#REF!</definedName>
    <definedName name="oko">[6]Rates!$J$11</definedName>
    <definedName name="old" localSheetId="3">#REF!</definedName>
    <definedName name="old">#REF!</definedName>
    <definedName name="pcp">[6]Rates!$E$259</definedName>
    <definedName name="PD" localSheetId="3">#REF!</definedName>
    <definedName name="PD">#REF!</definedName>
    <definedName name="PDc" localSheetId="3">#REF!</definedName>
    <definedName name="PDc">#REF!</definedName>
    <definedName name="pppppppppppppppppppp" localSheetId="3">#REF!</definedName>
    <definedName name="pppppppppppppppppppp">#REF!</definedName>
    <definedName name="_xlnm.Print_Area" localSheetId="4">'Dist - Tank to WK1 to WK 3'!$A$1:$AD$206</definedName>
    <definedName name="_xlnm.Print_Area" localSheetId="3">'Rising Main - Tank &amp; WK2'!$A$1:$AD$123</definedName>
    <definedName name="PROJECT_CONTINGENCY" localSheetId="3">#REF!</definedName>
    <definedName name="PROJECT_CONTINGENCY">#REF!</definedName>
    <definedName name="Project_Name" localSheetId="3">#REF!</definedName>
    <definedName name="Project_Name">#REF!</definedName>
    <definedName name="Project_Number" localSheetId="3">#REF!</definedName>
    <definedName name="Project_Number">#REF!</definedName>
    <definedName name="Project_Phase" localSheetId="3">#REF!</definedName>
    <definedName name="Project_Phase">#REF!</definedName>
    <definedName name="PROJECT_SUBTOTAL" localSheetId="3">#REF!</definedName>
    <definedName name="PROJECT_SUBTOTAL">#REF!</definedName>
    <definedName name="PROJECT_TOTAL" localSheetId="3">#REF!</definedName>
    <definedName name="PROJECT_TOTAL">#REF!</definedName>
    <definedName name="PV">[6]Rates!$E$126</definedName>
    <definedName name="q" localSheetId="3">#REF!</definedName>
    <definedName name="q">#REF!</definedName>
    <definedName name="qzqzqz10" localSheetId="3">#REF!</definedName>
    <definedName name="qzqzqz10">#REF!</definedName>
    <definedName name="qzqzqz11" localSheetId="3">#REF!</definedName>
    <definedName name="qzqzqz11">#REF!</definedName>
    <definedName name="qzqzqz12" localSheetId="3">#REF!</definedName>
    <definedName name="qzqzqz12">#REF!</definedName>
    <definedName name="qzqzqz13" localSheetId="3">#REF!</definedName>
    <definedName name="qzqzqz13">#REF!</definedName>
    <definedName name="qzqzqz14" localSheetId="3">#REF!</definedName>
    <definedName name="qzqzqz14">#REF!</definedName>
    <definedName name="qzqzqz15" localSheetId="3">#REF!</definedName>
    <definedName name="qzqzqz15">#REF!</definedName>
    <definedName name="qzqzqz16" localSheetId="3">#REF!</definedName>
    <definedName name="qzqzqz16">#REF!</definedName>
    <definedName name="qzqzqz17" localSheetId="3">#REF!</definedName>
    <definedName name="qzqzqz17">#REF!</definedName>
    <definedName name="qzqzqz18" localSheetId="3">#REF!</definedName>
    <definedName name="qzqzqz18">#REF!</definedName>
    <definedName name="qzqzqz19" localSheetId="3">#REF!</definedName>
    <definedName name="qzqzqz19">#REF!</definedName>
    <definedName name="qzqzqz20" localSheetId="3">#REF!</definedName>
    <definedName name="qzqzqz20">#REF!</definedName>
    <definedName name="qzqzqz21" localSheetId="3">#REF!</definedName>
    <definedName name="qzqzqz21">#REF!</definedName>
    <definedName name="qzqzqz22" localSheetId="3">#REF!</definedName>
    <definedName name="qzqzqz22">#REF!</definedName>
    <definedName name="qzqzqz23" localSheetId="3">#REF!</definedName>
    <definedName name="qzqzqz23">#REF!</definedName>
    <definedName name="qzqzqz24" localSheetId="3">#REF!</definedName>
    <definedName name="qzqzqz24">#REF!</definedName>
    <definedName name="qzqzqz25" localSheetId="3">#REF!</definedName>
    <definedName name="qzqzqz25">#REF!</definedName>
    <definedName name="qzqzqz26" localSheetId="3">#REF!</definedName>
    <definedName name="qzqzqz26">#REF!</definedName>
    <definedName name="qzqzqz27" localSheetId="3">#REF!</definedName>
    <definedName name="qzqzqz27">#REF!</definedName>
    <definedName name="qzqzqz28" localSheetId="3">#REF!</definedName>
    <definedName name="qzqzqz28">#REF!</definedName>
    <definedName name="qzqzqz29" localSheetId="3">#REF!</definedName>
    <definedName name="qzqzqz29">#REF!</definedName>
    <definedName name="qzqzqz30" localSheetId="3">#REF!</definedName>
    <definedName name="qzqzqz30">#REF!</definedName>
    <definedName name="qzqzqz31" localSheetId="3">#REF!</definedName>
    <definedName name="qzqzqz31">#REF!</definedName>
    <definedName name="qzqzqz32" localSheetId="3">#REF!</definedName>
    <definedName name="qzqzqz32">#REF!</definedName>
    <definedName name="qzqzqz6" localSheetId="3">#REF!</definedName>
    <definedName name="qzqzqz6">#REF!</definedName>
    <definedName name="qzqzqz7" localSheetId="3">#REF!</definedName>
    <definedName name="qzqzqz7">#REF!</definedName>
    <definedName name="qzqzqz8" localSheetId="3">#REF!</definedName>
    <definedName name="qzqzqz8">#REF!</definedName>
    <definedName name="qzqzqz9" localSheetId="3">#REF!</definedName>
    <definedName name="qzqzqz9">#REF!</definedName>
    <definedName name="rgqb">[2]Rates!$E$253</definedName>
    <definedName name="rgqb1">[2]Rates!$E$253</definedName>
    <definedName name="rgwc">[2]Rates!$E$256</definedName>
    <definedName name="rgwcc">[2]Rates!$E$256</definedName>
    <definedName name="rgwt">[6]Rates!$E$261</definedName>
    <definedName name="rh" localSheetId="3">#REF!</definedName>
    <definedName name="rh">#REF!</definedName>
    <definedName name="rocka">[6]Rates!$E$112</definedName>
    <definedName name="rockb">[6]Rates!$E$113</definedName>
    <definedName name="rockc">[6]Rates!$E$114</definedName>
    <definedName name="rough">[6]Rates!$E$133</definedName>
    <definedName name="rt" localSheetId="3">#REF!</definedName>
    <definedName name="rt">#REF!</definedName>
    <definedName name="rth" localSheetId="3">#REF!</definedName>
    <definedName name="rth">#REF!</definedName>
    <definedName name="rthg" localSheetId="3">#REF!</definedName>
    <definedName name="rthg">#REF!</definedName>
    <definedName name="rtr" localSheetId="3">#REF!</definedName>
    <definedName name="rtr">#REF!</definedName>
    <definedName name="S.R.MAIN" localSheetId="3">#REF!</definedName>
    <definedName name="S.R.MAIN">#REF!</definedName>
    <definedName name="safx" localSheetId="3">#REF!</definedName>
    <definedName name="safx">#REF!</definedName>
    <definedName name="saxd">'[8]#REF'!$A$1:$F$497</definedName>
    <definedName name="scf" localSheetId="3">#REF!</definedName>
    <definedName name="scf">#REF!</definedName>
    <definedName name="sdc" localSheetId="3">#REF!</definedName>
    <definedName name="sdc">#REF!</definedName>
    <definedName name="sdf" localSheetId="3">#REF!</definedName>
    <definedName name="sdf">#REF!</definedName>
    <definedName name="sergcb" localSheetId="3">#REF!</definedName>
    <definedName name="sergcb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HRUB" localSheetId="3">#REF!</definedName>
    <definedName name="SHRUB">#REF!</definedName>
    <definedName name="SHRUB_15GAL" localSheetId="3">#REF!</definedName>
    <definedName name="SHRUB_15GAL">#REF!</definedName>
    <definedName name="SHRUB_1GAL" localSheetId="3">#REF!</definedName>
    <definedName name="SHRUB_1GAL">#REF!</definedName>
    <definedName name="SHRUB_5GAL" localSheetId="3">#REF!</definedName>
    <definedName name="SHRUB_5GAL">#REF!</definedName>
    <definedName name="sluv100">[6]Rates!$E$233</definedName>
    <definedName name="sluv150">[6]Rates!$E$234</definedName>
    <definedName name="SOIL" localSheetId="3">#REF!</definedName>
    <definedName name="SOIL">#REF!</definedName>
    <definedName name="SOIL_FILL" localSheetId="3">#REF!</definedName>
    <definedName name="SOIL_FILL">#REF!</definedName>
    <definedName name="SOIL_PREPARED" localSheetId="3">#REF!</definedName>
    <definedName name="SOIL_PREPARED">#REF!</definedName>
    <definedName name="ss">[2]Rates!$E$117</definedName>
    <definedName name="SSSS" localSheetId="3">#REF!</definedName>
    <definedName name="SSSS">#REF!</definedName>
    <definedName name="StartLevel">[13]Daily!$F$3</definedName>
    <definedName name="STM1C" localSheetId="3">'[14] Canal Design Sheet'!#REF!</definedName>
    <definedName name="STM1C">'[14] Canal Design Sheet'!#REF!</definedName>
    <definedName name="SUBDEMOLITION" localSheetId="3">#REF!</definedName>
    <definedName name="SUBDEMOLITION">#REF!</definedName>
    <definedName name="SUBFENCING" localSheetId="3">#REF!</definedName>
    <definedName name="SUBFENCING">#REF!</definedName>
    <definedName name="SUBGRADING" localSheetId="3">#REF!</definedName>
    <definedName name="SUBGRADING">#REF!</definedName>
    <definedName name="SUBHARDSCAPE" localSheetId="3">#REF!</definedName>
    <definedName name="SUBHARDSCAPE">#REF!</definedName>
    <definedName name="SUBIRRIGATION" localSheetId="3">#REF!</definedName>
    <definedName name="SUBIRRIGATION">#REF!</definedName>
    <definedName name="SUBLANDSCAPE" localSheetId="3">#REF!</definedName>
    <definedName name="SUBLANDSCAPE">#REF!</definedName>
    <definedName name="SUBPLANTING" localSheetId="3">#REF!</definedName>
    <definedName name="SUBPLANTING">#REF!</definedName>
    <definedName name="SUFTU" localSheetId="3">#REF!</definedName>
    <definedName name="SUFTU">#REF!</definedName>
    <definedName name="SUM" localSheetId="3">#REF!</definedName>
    <definedName name="SUM">#REF!</definedName>
    <definedName name="SUMM" localSheetId="3">#REF!</definedName>
    <definedName name="SUMM">#REF!</definedName>
    <definedName name="t" localSheetId="3">#REF!</definedName>
    <definedName name="t">#REF!</definedName>
    <definedName name="tgms">[6]Rates!$E$107</definedName>
    <definedName name="TOT" localSheetId="3">#REF!</definedName>
    <definedName name="TOT">#REF!</definedName>
    <definedName name="trans">[6]Rates!$E$121</definedName>
    <definedName name="TREE" localSheetId="3">#REF!</definedName>
    <definedName name="TREE">#REF!</definedName>
    <definedName name="TREE_SPECIMEN" localSheetId="3">#REF!</definedName>
    <definedName name="TREE_SPECIMEN">#REF!</definedName>
    <definedName name="TREE_SPECIMEN_36BOX" localSheetId="3">#REF!</definedName>
    <definedName name="TREE_SPECIMEN_36BOX">#REF!</definedName>
    <definedName name="TREE_SPECIMEN_48BOX" localSheetId="3">#REF!</definedName>
    <definedName name="TREE_SPECIMEN_48BOX">#REF!</definedName>
    <definedName name="TREE_STANDARD" localSheetId="3">#REF!</definedName>
    <definedName name="TREE_STANDARD">#REF!</definedName>
    <definedName name="TREE_STANDARD_15GAL" localSheetId="3">#REF!</definedName>
    <definedName name="TREE_STANDARD_15GAL">#REF!</definedName>
    <definedName name="TREE_STANDARD_24BOX" localSheetId="3">#REF!</definedName>
    <definedName name="TREE_STANDARD_24BOX">#REF!</definedName>
    <definedName name="TREE_STANDARD_30BOX" localSheetId="3">#REF!</definedName>
    <definedName name="TREE_STANDARD_30BOX">#REF!</definedName>
    <definedName name="TREE_STANDARD_36BOX" localSheetId="3">#REF!</definedName>
    <definedName name="TREE_STANDARD_36BOX">#REF!</definedName>
    <definedName name="TREE_STANDARD_48BOX" localSheetId="3">#REF!</definedName>
    <definedName name="TREE_STANDARD_48BOX">#REF!</definedName>
    <definedName name="TREE_STANDARD_5GAL" localSheetId="3">#REF!</definedName>
    <definedName name="TREE_STANDARD_5GAL">#REF!</definedName>
    <definedName name="TREE_TRANSPLANT" localSheetId="3">#REF!</definedName>
    <definedName name="TREE_TRANSPLANT">#REF!</definedName>
    <definedName name="TREE_TRANSPLANT_36BOX" localSheetId="3">#REF!</definedName>
    <definedName name="TREE_TRANSPLANT_36BOX">#REF!</definedName>
    <definedName name="TREE_TRANSPLANT_48BOX" localSheetId="3">#REF!</definedName>
    <definedName name="TREE_TRANSPLANT_48BOX">#REF!</definedName>
    <definedName name="TREE_TRANSPLANT_60SPADE" localSheetId="3">#REF!</definedName>
    <definedName name="TREE_TRANSPLANT_60SPADE">#REF!</definedName>
    <definedName name="TREE_TRANSPLANT_PALM" localSheetId="3">#REF!</definedName>
    <definedName name="TREE_TRANSPLANT_PALM">#REF!</definedName>
    <definedName name="tree1">[6]Rates!$E$5</definedName>
    <definedName name="tree2">[6]Rates!$E$6</definedName>
    <definedName name="tree3">[6]Rates!$E$7</definedName>
    <definedName name="tttt" localSheetId="3">'[10]Irrigation Canals Details'!#REF!</definedName>
    <definedName name="tttt">'[10]Irrigation Canals Details'!#REF!</definedName>
    <definedName name="TURFGRASS" localSheetId="3">#REF!</definedName>
    <definedName name="TURFGRASS">#REF!</definedName>
    <definedName name="TURFGRASS_SEED" localSheetId="3">#REF!</definedName>
    <definedName name="TURFGRASS_SEED">#REF!</definedName>
    <definedName name="TURFGRASS_SEED_BROADCAST" localSheetId="3">#REF!</definedName>
    <definedName name="TURFGRASS_SEED_BROADCAST">#REF!</definedName>
    <definedName name="TURFGRASS_SEED_HYDROMULCH" localSheetId="3">#REF!</definedName>
    <definedName name="TURFGRASS_SEED_HYDROMULCH">#REF!</definedName>
    <definedName name="TURFGRASS_SOD" localSheetId="3">#REF!</definedName>
    <definedName name="TURFGRASS_SOD">#REF!</definedName>
    <definedName name="TURFGRASS_SPRIG" localSheetId="3">#REF!</definedName>
    <definedName name="TURFGRASS_SPRIG">#REF!</definedName>
    <definedName name="two" localSheetId="3">#REF!</definedName>
    <definedName name="two">#REF!</definedName>
    <definedName name="tykh" localSheetId="3">#REF!</definedName>
    <definedName name="tykh">#REF!</definedName>
    <definedName name="tzxs">[6]Rates!$J$8</definedName>
    <definedName name="u" localSheetId="3">#REF!</definedName>
    <definedName name="u">#REF!</definedName>
    <definedName name="uijy" localSheetId="3">#REF!</definedName>
    <definedName name="uijy">#REF!</definedName>
    <definedName name="uik" localSheetId="3">#REF!</definedName>
    <definedName name="uik">#REF!</definedName>
    <definedName name="ujh" localSheetId="3">#REF!</definedName>
    <definedName name="ujh">#REF!</definedName>
    <definedName name="ujyuj" localSheetId="3">#REF!</definedName>
    <definedName name="ujyuj">#REF!</definedName>
    <definedName name="v12c15">[6]Rates!$E$176</definedName>
    <definedName name="vdh" localSheetId="3">#REF!</definedName>
    <definedName name="vdh">#REF!</definedName>
    <definedName name="vital1" localSheetId="3">#REF!</definedName>
    <definedName name="vital1">#REF!</definedName>
    <definedName name="vital2" localSheetId="3">#REF!</definedName>
    <definedName name="vital2">#REF!</definedName>
    <definedName name="vital4" localSheetId="3">#REF!</definedName>
    <definedName name="vital4">#REF!</definedName>
    <definedName name="vital5" localSheetId="3">#REF!</definedName>
    <definedName name="vital5">#REF!</definedName>
    <definedName name="vital6" localSheetId="3">#REF!</definedName>
    <definedName name="vital6">#REF!</definedName>
    <definedName name="vital8" localSheetId="3">#REF!</definedName>
    <definedName name="vital8">#REF!</definedName>
    <definedName name="vital9" localSheetId="3">#REF!</definedName>
    <definedName name="vital9">#REF!</definedName>
    <definedName name="vth" localSheetId="3">#REF!</definedName>
    <definedName name="vth">#REF!</definedName>
    <definedName name="wda">'[8]#REF'!$A$1:$IV$3</definedName>
    <definedName name="wdw" localSheetId="3">#REF!</definedName>
    <definedName name="wdw">#REF!</definedName>
    <definedName name="we" localSheetId="3">#REF!</definedName>
    <definedName name="we">#REF!</definedName>
    <definedName name="WIRECAGE" localSheetId="3">#REF!</definedName>
    <definedName name="WIRECAGE">#REF!</definedName>
    <definedName name="WIRECAGE_GROUNDCOVERS" localSheetId="3">#REF!</definedName>
    <definedName name="WIRECAGE_GROUNDCOVERS">#REF!</definedName>
    <definedName name="WIRECAGE_SHRUBS" localSheetId="3">#REF!</definedName>
    <definedName name="WIRECAGE_SHRUBS">#REF!</definedName>
    <definedName name="WIRECAGE_TREES" localSheetId="3">#REF!</definedName>
    <definedName name="WIRECAGE_TREES">#REF!</definedName>
    <definedName name="wo12d16">[6]Rates!$E$147</definedName>
    <definedName name="wo16d15">[6]Rates!$E$157</definedName>
    <definedName name="wq" localSheetId="3">#REF!</definedName>
    <definedName name="wq">#REF!</definedName>
    <definedName name="www" localSheetId="3">'[10]Irrigation Canals Details'!#REF!</definedName>
    <definedName name="www">'[10]Irrigation Canals Details'!#REF!</definedName>
    <definedName name="wwww" localSheetId="3">[10]Curverture!#REF!</definedName>
    <definedName name="wwww">[10]Curverture!#REF!</definedName>
    <definedName name="xdar">'[8]#REF'!$A$1:$IV$3</definedName>
    <definedName name="xdfb" localSheetId="3">#REF!</definedName>
    <definedName name="xdfb">#REF!</definedName>
    <definedName name="xvf" localSheetId="3">#REF!</definedName>
    <definedName name="xvf">#REF!</definedName>
    <definedName name="xxxx" localSheetId="3">#REF!</definedName>
    <definedName name="xxxx">#REF!</definedName>
    <definedName name="xxxxxx" localSheetId="3">#REF!</definedName>
    <definedName name="xxxxxx">#REF!</definedName>
    <definedName name="ygj1">[6]Rates!$E$314</definedName>
    <definedName name="yh" localSheetId="3">#REF!</definedName>
    <definedName name="yh">#REF!</definedName>
    <definedName name="yhg" localSheetId="3">#REF!</definedName>
    <definedName name="yhg">#REF!</definedName>
    <definedName name="yhnt">[6]Rates!$E$120</definedName>
    <definedName name="yht" localSheetId="3">#REF!</definedName>
    <definedName name="yht">#REF!</definedName>
    <definedName name="yy" localSheetId="3">[10]Curverture!#REF!</definedName>
    <definedName name="yy">[10]Curverture!#REF!</definedName>
    <definedName name="yyy" localSheetId="3">[10]Curverture!#REF!</definedName>
    <definedName name="yyy">[10]Curverture!#REF!</definedName>
    <definedName name="zgjf100">[6]Rates!$E$301</definedName>
    <definedName name="zgjf150">[6]Rates!$E$302</definedName>
    <definedName name="zgjf80">[7]Rates!$E$291</definedName>
    <definedName name="zhfl">[6]Rates!$J$5</definedName>
    <definedName name="zsxd">'[8]#REF'!$A$1:$F$497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9" l="1"/>
  <c r="D7" i="19"/>
  <c r="X2" i="15"/>
  <c r="AF56" i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X2" i="1"/>
  <c r="B4" i="19"/>
  <c r="P6" i="1" l="1"/>
  <c r="X107" i="1"/>
  <c r="S108" i="1"/>
  <c r="T108" i="1"/>
  <c r="U108" i="1"/>
  <c r="S109" i="1"/>
  <c r="T109" i="1"/>
  <c r="U109" i="1"/>
  <c r="S110" i="1"/>
  <c r="U110" i="1"/>
  <c r="T110" i="1" s="1"/>
  <c r="S111" i="1"/>
  <c r="T111" i="1"/>
  <c r="U111" i="1"/>
  <c r="S112" i="1"/>
  <c r="U112" i="1"/>
  <c r="T112" i="1" s="1"/>
  <c r="S113" i="1"/>
  <c r="T113" i="1"/>
  <c r="U113" i="1"/>
  <c r="S114" i="1"/>
  <c r="U114" i="1"/>
  <c r="T114" i="1" s="1"/>
  <c r="S115" i="1"/>
  <c r="T115" i="1"/>
  <c r="U115" i="1"/>
  <c r="S116" i="1"/>
  <c r="T116" i="1"/>
  <c r="U116" i="1"/>
  <c r="S117" i="1"/>
  <c r="T117" i="1"/>
  <c r="U117" i="1"/>
  <c r="S118" i="1"/>
  <c r="T118" i="1"/>
  <c r="U118" i="1"/>
  <c r="S119" i="1"/>
  <c r="T119" i="1"/>
  <c r="U119" i="1"/>
  <c r="S120" i="1"/>
  <c r="U120" i="1"/>
  <c r="T120" i="1" s="1"/>
  <c r="S121" i="1"/>
  <c r="T121" i="1"/>
  <c r="U121" i="1"/>
  <c r="S122" i="1"/>
  <c r="U122" i="1"/>
  <c r="T122" i="1" s="1"/>
  <c r="S123" i="1"/>
  <c r="T123" i="1"/>
  <c r="U123" i="1"/>
  <c r="S124" i="1"/>
  <c r="T124" i="1"/>
  <c r="U124" i="1"/>
  <c r="S125" i="1"/>
  <c r="T125" i="1"/>
  <c r="U125" i="1"/>
  <c r="S126" i="1"/>
  <c r="U126" i="1"/>
  <c r="T126" i="1" s="1"/>
  <c r="S127" i="1"/>
  <c r="T127" i="1"/>
  <c r="U127" i="1"/>
  <c r="S128" i="1"/>
  <c r="U128" i="1"/>
  <c r="T128" i="1" s="1"/>
  <c r="S129" i="1"/>
  <c r="T129" i="1"/>
  <c r="U129" i="1"/>
  <c r="S130" i="1"/>
  <c r="T130" i="1"/>
  <c r="U130" i="1"/>
  <c r="S131" i="1"/>
  <c r="T131" i="1"/>
  <c r="U131" i="1"/>
  <c r="S132" i="1"/>
  <c r="U132" i="1"/>
  <c r="T132" i="1" s="1"/>
  <c r="S133" i="1"/>
  <c r="T133" i="1"/>
  <c r="U133" i="1"/>
  <c r="S134" i="1"/>
  <c r="T134" i="1"/>
  <c r="U134" i="1"/>
  <c r="S135" i="1"/>
  <c r="T135" i="1"/>
  <c r="U135" i="1"/>
  <c r="S136" i="1"/>
  <c r="U136" i="1"/>
  <c r="T136" i="1" s="1"/>
  <c r="S137" i="1"/>
  <c r="T137" i="1"/>
  <c r="U137" i="1"/>
  <c r="S138" i="1"/>
  <c r="U138" i="1"/>
  <c r="T138" i="1" s="1"/>
  <c r="S139" i="1"/>
  <c r="T139" i="1"/>
  <c r="U139" i="1"/>
  <c r="S140" i="1"/>
  <c r="T140" i="1"/>
  <c r="U140" i="1"/>
  <c r="S141" i="1"/>
  <c r="T141" i="1"/>
  <c r="U141" i="1"/>
  <c r="S142" i="1"/>
  <c r="U142" i="1"/>
  <c r="T142" i="1" s="1"/>
  <c r="S143" i="1"/>
  <c r="T143" i="1"/>
  <c r="U143" i="1"/>
  <c r="S144" i="1"/>
  <c r="U144" i="1"/>
  <c r="T144" i="1" s="1"/>
  <c r="S145" i="1"/>
  <c r="T145" i="1"/>
  <c r="U145" i="1"/>
  <c r="S146" i="1"/>
  <c r="U146" i="1"/>
  <c r="T146" i="1" s="1"/>
  <c r="S147" i="1"/>
  <c r="T147" i="1"/>
  <c r="U147" i="1"/>
  <c r="S148" i="1"/>
  <c r="U148" i="1"/>
  <c r="T148" i="1" s="1"/>
  <c r="S149" i="1"/>
  <c r="T149" i="1"/>
  <c r="U149" i="1"/>
  <c r="S150" i="1"/>
  <c r="T150" i="1"/>
  <c r="U150" i="1"/>
  <c r="S151" i="1"/>
  <c r="U151" i="1"/>
  <c r="T151" i="1" s="1"/>
  <c r="S152" i="1"/>
  <c r="T152" i="1"/>
  <c r="U152" i="1"/>
  <c r="S153" i="1"/>
  <c r="U153" i="1"/>
  <c r="T153" i="1" s="1"/>
  <c r="S154" i="1"/>
  <c r="U154" i="1"/>
  <c r="T154" i="1" s="1"/>
  <c r="S155" i="1"/>
  <c r="U155" i="1"/>
  <c r="T155" i="1" s="1"/>
  <c r="S156" i="1"/>
  <c r="T156" i="1"/>
  <c r="U156" i="1"/>
  <c r="S157" i="1"/>
  <c r="U157" i="1"/>
  <c r="T157" i="1" s="1"/>
  <c r="S158" i="1"/>
  <c r="U158" i="1"/>
  <c r="T158" i="1" s="1"/>
  <c r="S159" i="1"/>
  <c r="T159" i="1"/>
  <c r="U159" i="1"/>
  <c r="S160" i="1"/>
  <c r="U160" i="1"/>
  <c r="T160" i="1" s="1"/>
  <c r="S161" i="1"/>
  <c r="T161" i="1"/>
  <c r="U161" i="1"/>
  <c r="S162" i="1"/>
  <c r="T162" i="1"/>
  <c r="U162" i="1"/>
  <c r="S163" i="1"/>
  <c r="T163" i="1"/>
  <c r="U163" i="1"/>
  <c r="S164" i="1"/>
  <c r="T164" i="1"/>
  <c r="U164" i="1"/>
  <c r="S165" i="1"/>
  <c r="U165" i="1"/>
  <c r="T165" i="1" s="1"/>
  <c r="S166" i="1"/>
  <c r="T166" i="1"/>
  <c r="U166" i="1"/>
  <c r="S167" i="1"/>
  <c r="T167" i="1"/>
  <c r="U167" i="1"/>
  <c r="S168" i="1"/>
  <c r="T168" i="1"/>
  <c r="U168" i="1"/>
  <c r="S169" i="1"/>
  <c r="U169" i="1"/>
  <c r="T169" i="1" s="1"/>
  <c r="S170" i="1"/>
  <c r="T170" i="1"/>
  <c r="U170" i="1"/>
  <c r="S171" i="1"/>
  <c r="T171" i="1"/>
  <c r="U171" i="1"/>
  <c r="S172" i="1"/>
  <c r="T172" i="1"/>
  <c r="U172" i="1"/>
  <c r="S173" i="1"/>
  <c r="U173" i="1"/>
  <c r="T173" i="1" s="1"/>
  <c r="S174" i="1"/>
  <c r="T174" i="1"/>
  <c r="U174" i="1"/>
  <c r="S175" i="1"/>
  <c r="T175" i="1"/>
  <c r="U175" i="1"/>
  <c r="S176" i="1"/>
  <c r="T176" i="1"/>
  <c r="U176" i="1"/>
  <c r="S177" i="1"/>
  <c r="U177" i="1"/>
  <c r="T177" i="1" s="1"/>
  <c r="S178" i="1"/>
  <c r="T178" i="1"/>
  <c r="U178" i="1"/>
  <c r="S179" i="1"/>
  <c r="T179" i="1"/>
  <c r="U179" i="1"/>
  <c r="S180" i="1"/>
  <c r="T180" i="1"/>
  <c r="U180" i="1"/>
  <c r="S181" i="1"/>
  <c r="U181" i="1"/>
  <c r="T181" i="1" s="1"/>
  <c r="S182" i="1"/>
  <c r="T182" i="1"/>
  <c r="U182" i="1"/>
  <c r="S183" i="1"/>
  <c r="T183" i="1"/>
  <c r="U183" i="1"/>
  <c r="S184" i="1"/>
  <c r="T184" i="1"/>
  <c r="U184" i="1"/>
  <c r="S185" i="1"/>
  <c r="U185" i="1"/>
  <c r="T185" i="1" s="1"/>
  <c r="S186" i="1"/>
  <c r="T186" i="1"/>
  <c r="U186" i="1"/>
  <c r="S187" i="1"/>
  <c r="T187" i="1"/>
  <c r="U187" i="1"/>
  <c r="S188" i="1"/>
  <c r="T188" i="1"/>
  <c r="U188" i="1"/>
  <c r="S189" i="1"/>
  <c r="U189" i="1"/>
  <c r="T189" i="1" s="1"/>
  <c r="S190" i="1"/>
  <c r="T190" i="1"/>
  <c r="U190" i="1"/>
  <c r="S191" i="1"/>
  <c r="T191" i="1"/>
  <c r="U191" i="1"/>
  <c r="S192" i="1"/>
  <c r="T192" i="1"/>
  <c r="U192" i="1"/>
  <c r="S193" i="1"/>
  <c r="U193" i="1"/>
  <c r="T193" i="1" s="1"/>
  <c r="S194" i="1"/>
  <c r="U194" i="1"/>
  <c r="T194" i="1" s="1"/>
  <c r="S195" i="1"/>
  <c r="U195" i="1"/>
  <c r="T195" i="1" s="1"/>
  <c r="S196" i="1"/>
  <c r="U196" i="1"/>
  <c r="T196" i="1" s="1"/>
  <c r="S197" i="1"/>
  <c r="U197" i="1"/>
  <c r="T197" i="1" s="1"/>
  <c r="S198" i="1"/>
  <c r="U198" i="1"/>
  <c r="T198" i="1" s="1"/>
  <c r="S199" i="1"/>
  <c r="U199" i="1"/>
  <c r="T199" i="1" s="1"/>
  <c r="S200" i="1"/>
  <c r="U200" i="1"/>
  <c r="T200" i="1" s="1"/>
  <c r="S201" i="1"/>
  <c r="U201" i="1"/>
  <c r="T201" i="1" s="1"/>
  <c r="S202" i="1"/>
  <c r="U202" i="1"/>
  <c r="T202" i="1" s="1"/>
  <c r="S203" i="1"/>
  <c r="U203" i="1"/>
  <c r="T203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6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108" i="1"/>
  <c r="G109" i="1"/>
  <c r="G110" i="1"/>
  <c r="G111" i="1"/>
  <c r="G112" i="1"/>
  <c r="G113" i="1"/>
  <c r="G107" i="1"/>
  <c r="S107" i="1" s="1"/>
  <c r="U107" i="1"/>
  <c r="U6" i="1"/>
  <c r="T6" i="1" s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G7" i="1"/>
  <c r="S7" i="1" s="1"/>
  <c r="U7" i="1"/>
  <c r="T7" i="1" s="1"/>
  <c r="AC7" i="1"/>
  <c r="G8" i="1"/>
  <c r="S8" i="1" s="1"/>
  <c r="U8" i="1"/>
  <c r="G9" i="1"/>
  <c r="U9" i="1"/>
  <c r="G10" i="1"/>
  <c r="U10" i="1"/>
  <c r="T10" i="1" s="1"/>
  <c r="G11" i="1"/>
  <c r="S11" i="1" s="1"/>
  <c r="U11" i="1"/>
  <c r="T11" i="1" s="1"/>
  <c r="G12" i="1"/>
  <c r="S12" i="1"/>
  <c r="U12" i="1"/>
  <c r="T12" i="1" s="1"/>
  <c r="G13" i="1"/>
  <c r="U13" i="1"/>
  <c r="T13" i="1" s="1"/>
  <c r="G14" i="1"/>
  <c r="U14" i="1"/>
  <c r="T14" i="1" s="1"/>
  <c r="G15" i="1"/>
  <c r="S15" i="1" s="1"/>
  <c r="U15" i="1"/>
  <c r="T15" i="1" s="1"/>
  <c r="G16" i="1"/>
  <c r="S16" i="1" s="1"/>
  <c r="U16" i="1"/>
  <c r="G17" i="1"/>
  <c r="U17" i="1"/>
  <c r="T17" i="1" s="1"/>
  <c r="G18" i="1"/>
  <c r="U18" i="1"/>
  <c r="T18" i="1" s="1"/>
  <c r="G19" i="1"/>
  <c r="S19" i="1" s="1"/>
  <c r="U19" i="1"/>
  <c r="G20" i="1"/>
  <c r="S20" i="1" s="1"/>
  <c r="U20" i="1"/>
  <c r="T20" i="1" s="1"/>
  <c r="G21" i="1"/>
  <c r="U21" i="1"/>
  <c r="T21" i="1" s="1"/>
  <c r="G22" i="1"/>
  <c r="U22" i="1"/>
  <c r="T22" i="1" s="1"/>
  <c r="G23" i="1"/>
  <c r="S23" i="1" s="1"/>
  <c r="U23" i="1"/>
  <c r="T23" i="1" s="1"/>
  <c r="G24" i="1"/>
  <c r="S24" i="1" s="1"/>
  <c r="U24" i="1"/>
  <c r="G25" i="1"/>
  <c r="U25" i="1"/>
  <c r="T25" i="1" s="1"/>
  <c r="G26" i="1"/>
  <c r="U26" i="1"/>
  <c r="T26" i="1" s="1"/>
  <c r="G27" i="1"/>
  <c r="S27" i="1" s="1"/>
  <c r="U27" i="1"/>
  <c r="G28" i="1"/>
  <c r="S28" i="1" s="1"/>
  <c r="U28" i="1"/>
  <c r="T28" i="1" s="1"/>
  <c r="G29" i="1"/>
  <c r="S29" i="1" s="1"/>
  <c r="U29" i="1"/>
  <c r="T29" i="1" s="1"/>
  <c r="G30" i="1"/>
  <c r="U30" i="1"/>
  <c r="T30" i="1" s="1"/>
  <c r="G31" i="1"/>
  <c r="S31" i="1" s="1"/>
  <c r="U31" i="1"/>
  <c r="T31" i="1" s="1"/>
  <c r="G32" i="1"/>
  <c r="S32" i="1" s="1"/>
  <c r="U32" i="1"/>
  <c r="G33" i="1"/>
  <c r="U33" i="1"/>
  <c r="T33" i="1" s="1"/>
  <c r="G34" i="1"/>
  <c r="U34" i="1"/>
  <c r="T34" i="1" s="1"/>
  <c r="G35" i="1"/>
  <c r="S35" i="1" s="1"/>
  <c r="U35" i="1"/>
  <c r="G36" i="1"/>
  <c r="S36" i="1" s="1"/>
  <c r="U36" i="1"/>
  <c r="T36" i="1" s="1"/>
  <c r="G37" i="1"/>
  <c r="S37" i="1" s="1"/>
  <c r="U37" i="1"/>
  <c r="T37" i="1" s="1"/>
  <c r="G38" i="1"/>
  <c r="S38" i="1" s="1"/>
  <c r="U38" i="1"/>
  <c r="T38" i="1" s="1"/>
  <c r="G39" i="1"/>
  <c r="S39" i="1" s="1"/>
  <c r="U39" i="1"/>
  <c r="T39" i="1" s="1"/>
  <c r="G40" i="1"/>
  <c r="S40" i="1" s="1"/>
  <c r="U40" i="1"/>
  <c r="G41" i="1"/>
  <c r="U41" i="1"/>
  <c r="T41" i="1" s="1"/>
  <c r="G42" i="1"/>
  <c r="S42" i="1" s="1"/>
  <c r="U42" i="1"/>
  <c r="T42" i="1" s="1"/>
  <c r="G43" i="1"/>
  <c r="S43" i="1" s="1"/>
  <c r="U43" i="1"/>
  <c r="G44" i="1"/>
  <c r="S44" i="1" s="1"/>
  <c r="U44" i="1"/>
  <c r="T44" i="1" s="1"/>
  <c r="G45" i="1"/>
  <c r="S45" i="1" s="1"/>
  <c r="U45" i="1"/>
  <c r="T45" i="1" s="1"/>
  <c r="G46" i="1"/>
  <c r="S46" i="1" s="1"/>
  <c r="U46" i="1"/>
  <c r="T46" i="1" s="1"/>
  <c r="G47" i="1"/>
  <c r="U47" i="1"/>
  <c r="T47" i="1" s="1"/>
  <c r="G48" i="1"/>
  <c r="S48" i="1" s="1"/>
  <c r="U48" i="1"/>
  <c r="G49" i="1"/>
  <c r="S49" i="1" s="1"/>
  <c r="U49" i="1"/>
  <c r="T49" i="1" s="1"/>
  <c r="G50" i="1"/>
  <c r="S50" i="1" s="1"/>
  <c r="U50" i="1"/>
  <c r="T50" i="1" s="1"/>
  <c r="G51" i="1"/>
  <c r="S51" i="1" s="1"/>
  <c r="U51" i="1"/>
  <c r="G52" i="1"/>
  <c r="S52" i="1" s="1"/>
  <c r="U52" i="1"/>
  <c r="T52" i="1" s="1"/>
  <c r="G53" i="1"/>
  <c r="S53" i="1" s="1"/>
  <c r="U53" i="1"/>
  <c r="T53" i="1" s="1"/>
  <c r="G54" i="1"/>
  <c r="S54" i="1" s="1"/>
  <c r="U54" i="1"/>
  <c r="T54" i="1" s="1"/>
  <c r="G55" i="1"/>
  <c r="S55" i="1" s="1"/>
  <c r="U55" i="1"/>
  <c r="T55" i="1" s="1"/>
  <c r="G56" i="1"/>
  <c r="S56" i="1" s="1"/>
  <c r="U56" i="1"/>
  <c r="G57" i="1"/>
  <c r="S57" i="1" s="1"/>
  <c r="U57" i="1"/>
  <c r="T57" i="1" s="1"/>
  <c r="G58" i="1"/>
  <c r="S58" i="1" s="1"/>
  <c r="U58" i="1"/>
  <c r="T58" i="1" s="1"/>
  <c r="G59" i="1"/>
  <c r="S59" i="1" s="1"/>
  <c r="U59" i="1"/>
  <c r="G60" i="1"/>
  <c r="U60" i="1"/>
  <c r="T60" i="1" s="1"/>
  <c r="G61" i="1"/>
  <c r="S61" i="1" s="1"/>
  <c r="U61" i="1"/>
  <c r="T61" i="1" s="1"/>
  <c r="G62" i="1"/>
  <c r="S62" i="1" s="1"/>
  <c r="U62" i="1"/>
  <c r="T62" i="1" s="1"/>
  <c r="G63" i="1"/>
  <c r="S63" i="1" s="1"/>
  <c r="U63" i="1"/>
  <c r="T63" i="1" s="1"/>
  <c r="G64" i="1"/>
  <c r="S64" i="1" s="1"/>
  <c r="U64" i="1"/>
  <c r="G65" i="1"/>
  <c r="S65" i="1" s="1"/>
  <c r="U65" i="1"/>
  <c r="T65" i="1" s="1"/>
  <c r="G66" i="1"/>
  <c r="S66" i="1" s="1"/>
  <c r="U66" i="1"/>
  <c r="T66" i="1" s="1"/>
  <c r="G67" i="1"/>
  <c r="S67" i="1" s="1"/>
  <c r="U67" i="1"/>
  <c r="G68" i="1"/>
  <c r="S68" i="1" s="1"/>
  <c r="U68" i="1"/>
  <c r="T68" i="1" s="1"/>
  <c r="G69" i="1"/>
  <c r="U69" i="1"/>
  <c r="T69" i="1" s="1"/>
  <c r="G70" i="1"/>
  <c r="S70" i="1" s="1"/>
  <c r="U70" i="1"/>
  <c r="T70" i="1" s="1"/>
  <c r="G71" i="1"/>
  <c r="S71" i="1" s="1"/>
  <c r="U71" i="1"/>
  <c r="T71" i="1" s="1"/>
  <c r="G72" i="1"/>
  <c r="S72" i="1" s="1"/>
  <c r="U72" i="1"/>
  <c r="G73" i="1"/>
  <c r="S73" i="1" s="1"/>
  <c r="U73" i="1"/>
  <c r="T73" i="1" s="1"/>
  <c r="G74" i="1"/>
  <c r="S74" i="1" s="1"/>
  <c r="U74" i="1"/>
  <c r="T74" i="1" s="1"/>
  <c r="G75" i="1"/>
  <c r="S75" i="1" s="1"/>
  <c r="U75" i="1"/>
  <c r="G76" i="1"/>
  <c r="S76" i="1" s="1"/>
  <c r="U76" i="1"/>
  <c r="T76" i="1" s="1"/>
  <c r="G77" i="1"/>
  <c r="S77" i="1" s="1"/>
  <c r="U77" i="1"/>
  <c r="T77" i="1" s="1"/>
  <c r="G78" i="1"/>
  <c r="S78" i="1" s="1"/>
  <c r="U78" i="1"/>
  <c r="T78" i="1" s="1"/>
  <c r="G79" i="1"/>
  <c r="S79" i="1" s="1"/>
  <c r="U79" i="1"/>
  <c r="T79" i="1" s="1"/>
  <c r="G80" i="1"/>
  <c r="S80" i="1" s="1"/>
  <c r="U80" i="1"/>
  <c r="G81" i="1"/>
  <c r="S81" i="1" s="1"/>
  <c r="U81" i="1"/>
  <c r="T81" i="1" s="1"/>
  <c r="G82" i="1"/>
  <c r="S82" i="1" s="1"/>
  <c r="U82" i="1"/>
  <c r="T82" i="1" s="1"/>
  <c r="G83" i="1"/>
  <c r="S83" i="1" s="1"/>
  <c r="U83" i="1"/>
  <c r="G84" i="1"/>
  <c r="S84" i="1" s="1"/>
  <c r="U84" i="1"/>
  <c r="T84" i="1" s="1"/>
  <c r="G85" i="1"/>
  <c r="U85" i="1"/>
  <c r="T85" i="1" s="1"/>
  <c r="G86" i="1"/>
  <c r="S86" i="1" s="1"/>
  <c r="U86" i="1"/>
  <c r="T86" i="1" s="1"/>
  <c r="G87" i="1"/>
  <c r="S87" i="1" s="1"/>
  <c r="U87" i="1"/>
  <c r="T87" i="1" s="1"/>
  <c r="G88" i="1"/>
  <c r="S88" i="1" s="1"/>
  <c r="U88" i="1"/>
  <c r="G89" i="1"/>
  <c r="S89" i="1" s="1"/>
  <c r="U89" i="1"/>
  <c r="T89" i="1" s="1"/>
  <c r="G90" i="1"/>
  <c r="S90" i="1" s="1"/>
  <c r="U90" i="1"/>
  <c r="T90" i="1" s="1"/>
  <c r="G91" i="1"/>
  <c r="S91" i="1" s="1"/>
  <c r="U91" i="1"/>
  <c r="G92" i="1"/>
  <c r="S92" i="1" s="1"/>
  <c r="U92" i="1"/>
  <c r="T92" i="1" s="1"/>
  <c r="G93" i="1"/>
  <c r="S93" i="1" s="1"/>
  <c r="U93" i="1"/>
  <c r="T93" i="1" s="1"/>
  <c r="G94" i="1"/>
  <c r="S94" i="1" s="1"/>
  <c r="U94" i="1"/>
  <c r="T94" i="1" s="1"/>
  <c r="G95" i="1"/>
  <c r="S95" i="1" s="1"/>
  <c r="U95" i="1"/>
  <c r="T95" i="1" s="1"/>
  <c r="G96" i="1"/>
  <c r="S96" i="1" s="1"/>
  <c r="U96" i="1"/>
  <c r="G97" i="1"/>
  <c r="S97" i="1" s="1"/>
  <c r="U97" i="1"/>
  <c r="T97" i="1" s="1"/>
  <c r="G98" i="1"/>
  <c r="S98" i="1" s="1"/>
  <c r="U98" i="1"/>
  <c r="T98" i="1" s="1"/>
  <c r="G99" i="1"/>
  <c r="S99" i="1" s="1"/>
  <c r="U99" i="1"/>
  <c r="G100" i="1"/>
  <c r="S100" i="1" s="1"/>
  <c r="U100" i="1"/>
  <c r="T100" i="1" s="1"/>
  <c r="G101" i="1"/>
  <c r="S101" i="1" s="1"/>
  <c r="U101" i="1"/>
  <c r="T101" i="1" s="1"/>
  <c r="G102" i="1"/>
  <c r="S102" i="1" s="1"/>
  <c r="U102" i="1"/>
  <c r="T102" i="1" s="1"/>
  <c r="G103" i="1"/>
  <c r="S103" i="1" s="1"/>
  <c r="U103" i="1"/>
  <c r="T103" i="1" s="1"/>
  <c r="G104" i="1"/>
  <c r="S104" i="1" s="1"/>
  <c r="U104" i="1"/>
  <c r="G105" i="1"/>
  <c r="S105" i="1" s="1"/>
  <c r="U105" i="1"/>
  <c r="T105" i="1" s="1"/>
  <c r="G106" i="1"/>
  <c r="S106" i="1" s="1"/>
  <c r="U106" i="1"/>
  <c r="T106" i="1" s="1"/>
  <c r="AE109" i="1" l="1"/>
  <c r="T104" i="1"/>
  <c r="T96" i="1"/>
  <c r="T88" i="1"/>
  <c r="T80" i="1"/>
  <c r="T72" i="1"/>
  <c r="T64" i="1"/>
  <c r="T56" i="1"/>
  <c r="T48" i="1"/>
  <c r="T40" i="1"/>
  <c r="T32" i="1"/>
  <c r="T24" i="1"/>
  <c r="T16" i="1"/>
  <c r="T107" i="1"/>
  <c r="T8" i="1"/>
  <c r="T99" i="1"/>
  <c r="T91" i="1"/>
  <c r="T83" i="1"/>
  <c r="T75" i="1"/>
  <c r="T67" i="1"/>
  <c r="T59" i="1"/>
  <c r="T51" i="1"/>
  <c r="T43" i="1"/>
  <c r="T35" i="1"/>
  <c r="T27" i="1"/>
  <c r="T19" i="1"/>
  <c r="T9" i="1"/>
  <c r="AD6" i="1"/>
  <c r="J6" i="1" s="1"/>
  <c r="K6" i="1" s="1"/>
  <c r="S85" i="1"/>
  <c r="S41" i="1"/>
  <c r="S69" i="1"/>
  <c r="S60" i="1"/>
  <c r="S47" i="1"/>
  <c r="S33" i="1"/>
  <c r="Q6" i="1"/>
  <c r="P7" i="1"/>
  <c r="S26" i="1"/>
  <c r="S22" i="1"/>
  <c r="S18" i="1"/>
  <c r="S14" i="1"/>
  <c r="S10" i="1"/>
  <c r="AD7" i="1"/>
  <c r="J7" i="1" s="1"/>
  <c r="K7" i="1" s="1"/>
  <c r="AC8" i="1"/>
  <c r="S30" i="1"/>
  <c r="S25" i="1"/>
  <c r="S21" i="1"/>
  <c r="S17" i="1"/>
  <c r="S13" i="1"/>
  <c r="S9" i="1"/>
  <c r="S34" i="1"/>
  <c r="AE110" i="1" l="1"/>
  <c r="AD8" i="1"/>
  <c r="J8" i="1" s="1"/>
  <c r="K8" i="1" s="1"/>
  <c r="AC9" i="1"/>
  <c r="Q7" i="1"/>
  <c r="P8" i="1"/>
  <c r="AE111" i="1" l="1"/>
  <c r="AC10" i="1"/>
  <c r="AD9" i="1"/>
  <c r="J9" i="1" s="1"/>
  <c r="K9" i="1" s="1"/>
  <c r="Q8" i="1"/>
  <c r="P9" i="1"/>
  <c r="AE112" i="1" l="1"/>
  <c r="P10" i="1"/>
  <c r="Q9" i="1"/>
  <c r="AC11" i="1"/>
  <c r="AD10" i="1"/>
  <c r="J10" i="1" s="1"/>
  <c r="K10" i="1" s="1"/>
  <c r="AE113" i="1" l="1"/>
  <c r="AD11" i="1"/>
  <c r="J11" i="1" s="1"/>
  <c r="K11" i="1" s="1"/>
  <c r="AC12" i="1"/>
  <c r="Q10" i="1"/>
  <c r="P11" i="1"/>
  <c r="AE114" i="1" l="1"/>
  <c r="Q11" i="1"/>
  <c r="P12" i="1"/>
  <c r="AD12" i="1"/>
  <c r="J12" i="1" s="1"/>
  <c r="K12" i="1" s="1"/>
  <c r="AC13" i="1"/>
  <c r="AE115" i="1" l="1"/>
  <c r="Q12" i="1"/>
  <c r="P13" i="1"/>
  <c r="AC14" i="1"/>
  <c r="AD13" i="1"/>
  <c r="J13" i="1" s="1"/>
  <c r="K13" i="1" s="1"/>
  <c r="AE116" i="1" l="1"/>
  <c r="AC15" i="1"/>
  <c r="AD14" i="1"/>
  <c r="J14" i="1" s="1"/>
  <c r="K14" i="1" s="1"/>
  <c r="P14" i="1"/>
  <c r="Q13" i="1"/>
  <c r="AE117" i="1" l="1"/>
  <c r="Q14" i="1"/>
  <c r="P15" i="1"/>
  <c r="AD15" i="1"/>
  <c r="J15" i="1" s="1"/>
  <c r="K15" i="1" s="1"/>
  <c r="AC16" i="1"/>
  <c r="AE118" i="1" l="1"/>
  <c r="Q15" i="1"/>
  <c r="P16" i="1"/>
  <c r="AD16" i="1"/>
  <c r="J16" i="1" s="1"/>
  <c r="K16" i="1" s="1"/>
  <c r="AC17" i="1"/>
  <c r="AE119" i="1" l="1"/>
  <c r="Q16" i="1"/>
  <c r="P17" i="1"/>
  <c r="AC18" i="1"/>
  <c r="AD17" i="1"/>
  <c r="J17" i="1" s="1"/>
  <c r="K17" i="1" s="1"/>
  <c r="AE120" i="1" l="1"/>
  <c r="AC19" i="1"/>
  <c r="AD18" i="1"/>
  <c r="J18" i="1" s="1"/>
  <c r="K18" i="1" s="1"/>
  <c r="P18" i="1"/>
  <c r="Q17" i="1"/>
  <c r="AE121" i="1" l="1"/>
  <c r="AD19" i="1"/>
  <c r="J19" i="1" s="1"/>
  <c r="K19" i="1" s="1"/>
  <c r="AC20" i="1"/>
  <c r="Q18" i="1"/>
  <c r="P19" i="1"/>
  <c r="AE122" i="1" l="1"/>
  <c r="Q19" i="1"/>
  <c r="P20" i="1"/>
  <c r="AD20" i="1"/>
  <c r="J20" i="1" s="1"/>
  <c r="K20" i="1" s="1"/>
  <c r="AC21" i="1"/>
  <c r="AE123" i="1" l="1"/>
  <c r="AC22" i="1"/>
  <c r="AD21" i="1"/>
  <c r="J21" i="1" s="1"/>
  <c r="K21" i="1" s="1"/>
  <c r="Q20" i="1"/>
  <c r="P21" i="1"/>
  <c r="AE124" i="1" l="1"/>
  <c r="AC23" i="1"/>
  <c r="AD22" i="1"/>
  <c r="J22" i="1" s="1"/>
  <c r="K22" i="1" s="1"/>
  <c r="P22" i="1"/>
  <c r="Q21" i="1"/>
  <c r="AE125" i="1" l="1"/>
  <c r="Q22" i="1"/>
  <c r="P23" i="1"/>
  <c r="AD23" i="1"/>
  <c r="J23" i="1" s="1"/>
  <c r="K23" i="1" s="1"/>
  <c r="AC24" i="1"/>
  <c r="AE126" i="1" l="1"/>
  <c r="AD24" i="1"/>
  <c r="J24" i="1" s="1"/>
  <c r="K24" i="1" s="1"/>
  <c r="AC25" i="1"/>
  <c r="Q23" i="1"/>
  <c r="P24" i="1"/>
  <c r="AE127" i="1" l="1"/>
  <c r="AC26" i="1"/>
  <c r="AD25" i="1"/>
  <c r="J25" i="1" s="1"/>
  <c r="K25" i="1" s="1"/>
  <c r="Q24" i="1"/>
  <c r="P25" i="1"/>
  <c r="AE128" i="1" l="1"/>
  <c r="P26" i="1"/>
  <c r="Q25" i="1"/>
  <c r="AC27" i="1"/>
  <c r="AD26" i="1"/>
  <c r="J26" i="1" s="1"/>
  <c r="K26" i="1" s="1"/>
  <c r="AE129" i="1" l="1"/>
  <c r="AD27" i="1"/>
  <c r="J27" i="1" s="1"/>
  <c r="K27" i="1" s="1"/>
  <c r="AC28" i="1"/>
  <c r="Q26" i="1"/>
  <c r="P27" i="1"/>
  <c r="AE130" i="1" l="1"/>
  <c r="AC29" i="1"/>
  <c r="AD28" i="1"/>
  <c r="J28" i="1" s="1"/>
  <c r="K28" i="1" s="1"/>
  <c r="Q27" i="1"/>
  <c r="P28" i="1"/>
  <c r="AE131" i="1" l="1"/>
  <c r="AC30" i="1"/>
  <c r="AD29" i="1"/>
  <c r="J29" i="1" s="1"/>
  <c r="K29" i="1" s="1"/>
  <c r="P29" i="1"/>
  <c r="Q28" i="1"/>
  <c r="AE132" i="1" l="1"/>
  <c r="P30" i="1"/>
  <c r="Q29" i="1"/>
  <c r="AD30" i="1"/>
  <c r="J30" i="1" s="1"/>
  <c r="K30" i="1" s="1"/>
  <c r="AC31" i="1"/>
  <c r="AE133" i="1" l="1"/>
  <c r="AD31" i="1"/>
  <c r="J31" i="1" s="1"/>
  <c r="K31" i="1" s="1"/>
  <c r="AC32" i="1"/>
  <c r="Q30" i="1"/>
  <c r="P31" i="1"/>
  <c r="AE134" i="1" l="1"/>
  <c r="Q31" i="1"/>
  <c r="P32" i="1"/>
  <c r="AC33" i="1"/>
  <c r="AD32" i="1"/>
  <c r="J32" i="1" s="1"/>
  <c r="K32" i="1" s="1"/>
  <c r="AE135" i="1" l="1"/>
  <c r="P33" i="1"/>
  <c r="Q32" i="1"/>
  <c r="AC34" i="1"/>
  <c r="AD33" i="1"/>
  <c r="J33" i="1" s="1"/>
  <c r="K33" i="1" s="1"/>
  <c r="AE136" i="1" l="1"/>
  <c r="AD34" i="1"/>
  <c r="J34" i="1" s="1"/>
  <c r="K34" i="1" s="1"/>
  <c r="AC35" i="1"/>
  <c r="P34" i="1"/>
  <c r="Q33" i="1"/>
  <c r="AE137" i="1" l="1"/>
  <c r="P35" i="1"/>
  <c r="Q34" i="1"/>
  <c r="AD35" i="1"/>
  <c r="J35" i="1" s="1"/>
  <c r="K35" i="1" s="1"/>
  <c r="AC36" i="1"/>
  <c r="W107" i="1" l="1"/>
  <c r="W126" i="1"/>
  <c r="W151" i="1"/>
  <c r="W160" i="1"/>
  <c r="W162" i="1"/>
  <c r="W164" i="1"/>
  <c r="W120" i="1"/>
  <c r="W140" i="1"/>
  <c r="W167" i="1"/>
  <c r="W172" i="1"/>
  <c r="W180" i="1"/>
  <c r="W155" i="1"/>
  <c r="W158" i="1"/>
  <c r="W183" i="1"/>
  <c r="W188" i="1"/>
  <c r="W145" i="1"/>
  <c r="W161" i="1"/>
  <c r="W163" i="1"/>
  <c r="W136" i="1"/>
  <c r="W147" i="1"/>
  <c r="W168" i="1"/>
  <c r="W176" i="1"/>
  <c r="W128" i="1"/>
  <c r="W184" i="1"/>
  <c r="W192" i="1"/>
  <c r="W148" i="1"/>
  <c r="W154" i="1"/>
  <c r="W111" i="1"/>
  <c r="W166" i="1"/>
  <c r="W157" i="1"/>
  <c r="W119" i="1"/>
  <c r="W138" i="1"/>
  <c r="W146" i="1"/>
  <c r="W193" i="1"/>
  <c r="W110" i="1"/>
  <c r="W135" i="1"/>
  <c r="W185" i="1"/>
  <c r="W187" i="1"/>
  <c r="W156" i="1"/>
  <c r="W202" i="1"/>
  <c r="W116" i="1"/>
  <c r="W175" i="1"/>
  <c r="W186" i="1"/>
  <c r="W117" i="1"/>
  <c r="W170" i="1"/>
  <c r="W108" i="1"/>
  <c r="W200" i="1"/>
  <c r="W137" i="1"/>
  <c r="W169" i="1"/>
  <c r="W159" i="1"/>
  <c r="W115" i="1"/>
  <c r="W127" i="1"/>
  <c r="W118" i="1"/>
  <c r="W179" i="1"/>
  <c r="W112" i="1"/>
  <c r="W130" i="1"/>
  <c r="W196" i="1"/>
  <c r="W203" i="1"/>
  <c r="W181" i="1"/>
  <c r="W132" i="1"/>
  <c r="W201" i="1"/>
  <c r="W171" i="1"/>
  <c r="W197" i="1"/>
  <c r="W190" i="1"/>
  <c r="W182" i="1"/>
  <c r="W199" i="1"/>
  <c r="W150" i="1"/>
  <c r="W173" i="1"/>
  <c r="W198" i="1"/>
  <c r="W113" i="1"/>
  <c r="W124" i="1"/>
  <c r="W143" i="1"/>
  <c r="W195" i="1"/>
  <c r="W144" i="1"/>
  <c r="W191" i="1"/>
  <c r="W121" i="1"/>
  <c r="W134" i="1"/>
  <c r="W153" i="1"/>
  <c r="W189" i="1"/>
  <c r="W125" i="1"/>
  <c r="W141" i="1"/>
  <c r="W178" i="1"/>
  <c r="W122" i="1"/>
  <c r="W165" i="1"/>
  <c r="W123" i="1"/>
  <c r="W149" i="1"/>
  <c r="W142" i="1"/>
  <c r="W174" i="1"/>
  <c r="W139" i="1"/>
  <c r="W194" i="1"/>
  <c r="W129" i="1"/>
  <c r="W177" i="1"/>
  <c r="W131" i="1"/>
  <c r="W133" i="1"/>
  <c r="W114" i="1"/>
  <c r="W152" i="1"/>
  <c r="W109" i="1"/>
  <c r="AE138" i="1"/>
  <c r="AC37" i="1"/>
  <c r="AD36" i="1"/>
  <c r="J36" i="1" s="1"/>
  <c r="K36" i="1" s="1"/>
  <c r="W8" i="1"/>
  <c r="W12" i="1"/>
  <c r="W16" i="1"/>
  <c r="W20" i="1"/>
  <c r="W24" i="1"/>
  <c r="W28" i="1"/>
  <c r="W32" i="1"/>
  <c r="W9" i="1"/>
  <c r="W13" i="1"/>
  <c r="W17" i="1"/>
  <c r="W21" i="1"/>
  <c r="W25" i="1"/>
  <c r="W33" i="1"/>
  <c r="W35" i="1"/>
  <c r="W30" i="1"/>
  <c r="W41" i="1"/>
  <c r="W34" i="1"/>
  <c r="W47" i="1"/>
  <c r="W51" i="1"/>
  <c r="W6" i="1"/>
  <c r="W31" i="1"/>
  <c r="Q35" i="1"/>
  <c r="W37" i="1"/>
  <c r="W40" i="1"/>
  <c r="W43" i="1"/>
  <c r="W23" i="1"/>
  <c r="P36" i="1"/>
  <c r="W52" i="1"/>
  <c r="W62" i="1"/>
  <c r="W63" i="1"/>
  <c r="W64" i="1"/>
  <c r="W65" i="1"/>
  <c r="W67" i="1"/>
  <c r="W11" i="1"/>
  <c r="W22" i="1"/>
  <c r="W48" i="1"/>
  <c r="W50" i="1"/>
  <c r="W54" i="1"/>
  <c r="W58" i="1"/>
  <c r="W59" i="1"/>
  <c r="W60" i="1"/>
  <c r="W61" i="1"/>
  <c r="W15" i="1"/>
  <c r="W44" i="1"/>
  <c r="W46" i="1"/>
  <c r="W57" i="1"/>
  <c r="W68" i="1"/>
  <c r="W72" i="1"/>
  <c r="W76" i="1"/>
  <c r="W80" i="1"/>
  <c r="W84" i="1"/>
  <c r="W10" i="1"/>
  <c r="W19" i="1"/>
  <c r="W36" i="1"/>
  <c r="W38" i="1"/>
  <c r="W39" i="1"/>
  <c r="W14" i="1"/>
  <c r="W53" i="1"/>
  <c r="W56" i="1"/>
  <c r="W69" i="1"/>
  <c r="W73" i="1"/>
  <c r="W77" i="1"/>
  <c r="W81" i="1"/>
  <c r="W85" i="1"/>
  <c r="W89" i="1"/>
  <c r="W18" i="1"/>
  <c r="W27" i="1"/>
  <c r="W42" i="1"/>
  <c r="W66" i="1"/>
  <c r="W79" i="1"/>
  <c r="W88" i="1"/>
  <c r="W93" i="1"/>
  <c r="W94" i="1"/>
  <c r="W95" i="1"/>
  <c r="W96" i="1"/>
  <c r="W70" i="1"/>
  <c r="W83" i="1"/>
  <c r="W87" i="1"/>
  <c r="W91" i="1"/>
  <c r="W92" i="1"/>
  <c r="W74" i="1"/>
  <c r="W100" i="1"/>
  <c r="W29" i="1"/>
  <c r="W55" i="1"/>
  <c r="W86" i="1"/>
  <c r="W90" i="1"/>
  <c r="W106" i="1"/>
  <c r="W97" i="1"/>
  <c r="W45" i="1"/>
  <c r="W71" i="1"/>
  <c r="W78" i="1"/>
  <c r="W98" i="1"/>
  <c r="W26" i="1"/>
  <c r="W105" i="1"/>
  <c r="W99" i="1"/>
  <c r="W49" i="1"/>
  <c r="W75" i="1"/>
  <c r="W82" i="1"/>
  <c r="W101" i="1"/>
  <c r="W102" i="1"/>
  <c r="W103" i="1"/>
  <c r="W104" i="1"/>
  <c r="W7" i="1"/>
  <c r="AE139" i="1" l="1"/>
  <c r="AC38" i="1"/>
  <c r="AD37" i="1"/>
  <c r="J37" i="1" s="1"/>
  <c r="K37" i="1" s="1"/>
  <c r="P37" i="1"/>
  <c r="Q36" i="1"/>
  <c r="AE140" i="1" l="1"/>
  <c r="P38" i="1"/>
  <c r="Q37" i="1"/>
  <c r="AD38" i="1"/>
  <c r="J38" i="1" s="1"/>
  <c r="K38" i="1" s="1"/>
  <c r="AC39" i="1"/>
  <c r="AE141" i="1" l="1"/>
  <c r="AD39" i="1"/>
  <c r="J39" i="1" s="1"/>
  <c r="K39" i="1" s="1"/>
  <c r="AC40" i="1"/>
  <c r="Q38" i="1"/>
  <c r="P39" i="1"/>
  <c r="AE142" i="1" l="1"/>
  <c r="AC41" i="1"/>
  <c r="AD40" i="1"/>
  <c r="J40" i="1" s="1"/>
  <c r="K40" i="1" s="1"/>
  <c r="Q39" i="1"/>
  <c r="P40" i="1"/>
  <c r="AE143" i="1" l="1"/>
  <c r="P41" i="1"/>
  <c r="Q40" i="1"/>
  <c r="AC42" i="1"/>
  <c r="AD41" i="1"/>
  <c r="J41" i="1" s="1"/>
  <c r="K41" i="1" s="1"/>
  <c r="AE144" i="1" l="1"/>
  <c r="AD42" i="1"/>
  <c r="J42" i="1" s="1"/>
  <c r="K42" i="1" s="1"/>
  <c r="AC43" i="1"/>
  <c r="P42" i="1"/>
  <c r="Q41" i="1"/>
  <c r="AE145" i="1" l="1"/>
  <c r="Q42" i="1"/>
  <c r="P43" i="1"/>
  <c r="AC44" i="1"/>
  <c r="AD43" i="1"/>
  <c r="J43" i="1" s="1"/>
  <c r="K43" i="1" s="1"/>
  <c r="AE146" i="1" l="1"/>
  <c r="AC45" i="1"/>
  <c r="AD44" i="1"/>
  <c r="J44" i="1" s="1"/>
  <c r="K44" i="1" s="1"/>
  <c r="Q43" i="1"/>
  <c r="P44" i="1"/>
  <c r="AE147" i="1" l="1"/>
  <c r="P45" i="1"/>
  <c r="Q44" i="1"/>
  <c r="AC46" i="1"/>
  <c r="AD45" i="1"/>
  <c r="J45" i="1" s="1"/>
  <c r="K45" i="1" s="1"/>
  <c r="AE148" i="1" l="1"/>
  <c r="AD46" i="1"/>
  <c r="J46" i="1" s="1"/>
  <c r="K46" i="1" s="1"/>
  <c r="AC47" i="1"/>
  <c r="P46" i="1"/>
  <c r="Q45" i="1"/>
  <c r="AE149" i="1" l="1"/>
  <c r="Q46" i="1"/>
  <c r="P47" i="1"/>
  <c r="AC48" i="1"/>
  <c r="AD47" i="1"/>
  <c r="J47" i="1" s="1"/>
  <c r="K47" i="1" s="1"/>
  <c r="AE150" i="1" l="1"/>
  <c r="AC49" i="1"/>
  <c r="AD48" i="1"/>
  <c r="J48" i="1" s="1"/>
  <c r="K48" i="1" s="1"/>
  <c r="Q47" i="1"/>
  <c r="P48" i="1"/>
  <c r="AE151" i="1" l="1"/>
  <c r="P49" i="1"/>
  <c r="Q48" i="1"/>
  <c r="AC50" i="1"/>
  <c r="AD49" i="1"/>
  <c r="J49" i="1" s="1"/>
  <c r="K49" i="1" s="1"/>
  <c r="AE152" i="1" l="1"/>
  <c r="AD50" i="1"/>
  <c r="J50" i="1" s="1"/>
  <c r="K50" i="1" s="1"/>
  <c r="AC51" i="1"/>
  <c r="P50" i="1"/>
  <c r="Q49" i="1"/>
  <c r="AE153" i="1" l="1"/>
  <c r="Q50" i="1"/>
  <c r="P51" i="1"/>
  <c r="AC52" i="1"/>
  <c r="AD51" i="1"/>
  <c r="J51" i="1" s="1"/>
  <c r="K51" i="1" s="1"/>
  <c r="AE154" i="1" l="1"/>
  <c r="AC53" i="1"/>
  <c r="AD52" i="1"/>
  <c r="J52" i="1" s="1"/>
  <c r="K52" i="1" s="1"/>
  <c r="Q51" i="1"/>
  <c r="P52" i="1"/>
  <c r="AE155" i="1" l="1"/>
  <c r="P53" i="1"/>
  <c r="Q52" i="1"/>
  <c r="AC54" i="1"/>
  <c r="AD53" i="1"/>
  <c r="J53" i="1" s="1"/>
  <c r="K53" i="1" s="1"/>
  <c r="AE156" i="1" l="1"/>
  <c r="P54" i="1"/>
  <c r="Q53" i="1"/>
  <c r="AD54" i="1"/>
  <c r="J54" i="1" s="1"/>
  <c r="K54" i="1" s="1"/>
  <c r="AC55" i="1"/>
  <c r="AE157" i="1" l="1"/>
  <c r="AD55" i="1"/>
  <c r="J55" i="1" s="1"/>
  <c r="K55" i="1" s="1"/>
  <c r="AC56" i="1"/>
  <c r="P55" i="1"/>
  <c r="Q54" i="1"/>
  <c r="AE158" i="1" l="1"/>
  <c r="AC57" i="1"/>
  <c r="AD56" i="1"/>
  <c r="J56" i="1" s="1"/>
  <c r="K56" i="1" s="1"/>
  <c r="Q55" i="1"/>
  <c r="P56" i="1"/>
  <c r="AE159" i="1" l="1"/>
  <c r="P57" i="1"/>
  <c r="Q56" i="1"/>
  <c r="AC58" i="1"/>
  <c r="AD57" i="1"/>
  <c r="J57" i="1" s="1"/>
  <c r="K57" i="1" s="1"/>
  <c r="AE160" i="1" l="1"/>
  <c r="AC59" i="1"/>
  <c r="AD58" i="1"/>
  <c r="J58" i="1" s="1"/>
  <c r="K58" i="1" s="1"/>
  <c r="P58" i="1"/>
  <c r="Q57" i="1"/>
  <c r="AE161" i="1" l="1"/>
  <c r="P59" i="1"/>
  <c r="Q58" i="1"/>
  <c r="AC60" i="1"/>
  <c r="AD59" i="1"/>
  <c r="J59" i="1" s="1"/>
  <c r="K59" i="1" s="1"/>
  <c r="AE162" i="1" l="1"/>
  <c r="AC61" i="1"/>
  <c r="AD60" i="1"/>
  <c r="J60" i="1" s="1"/>
  <c r="K60" i="1" s="1"/>
  <c r="P60" i="1"/>
  <c r="Q59" i="1"/>
  <c r="AE163" i="1" l="1"/>
  <c r="AC62" i="1"/>
  <c r="AD61" i="1"/>
  <c r="J61" i="1" s="1"/>
  <c r="K61" i="1" s="1"/>
  <c r="P61" i="1"/>
  <c r="Q60" i="1"/>
  <c r="AE164" i="1" l="1"/>
  <c r="P62" i="1"/>
  <c r="Q61" i="1"/>
  <c r="AC63" i="1"/>
  <c r="AD62" i="1"/>
  <c r="J62" i="1" s="1"/>
  <c r="K62" i="1" s="1"/>
  <c r="AE165" i="1" l="1"/>
  <c r="AC64" i="1"/>
  <c r="AD63" i="1"/>
  <c r="J63" i="1" s="1"/>
  <c r="K63" i="1" s="1"/>
  <c r="P63" i="1"/>
  <c r="Q62" i="1"/>
  <c r="AE166" i="1" l="1"/>
  <c r="P64" i="1"/>
  <c r="Q63" i="1"/>
  <c r="AC65" i="1"/>
  <c r="AD64" i="1"/>
  <c r="J64" i="1" s="1"/>
  <c r="K64" i="1" s="1"/>
  <c r="AE167" i="1" l="1"/>
  <c r="AC66" i="1"/>
  <c r="AD65" i="1"/>
  <c r="J65" i="1" s="1"/>
  <c r="K65" i="1" s="1"/>
  <c r="P65" i="1"/>
  <c r="Q64" i="1"/>
  <c r="AE168" i="1" l="1"/>
  <c r="P66" i="1"/>
  <c r="Q65" i="1"/>
  <c r="AD66" i="1"/>
  <c r="J66" i="1" s="1"/>
  <c r="K66" i="1" s="1"/>
  <c r="AC67" i="1"/>
  <c r="AE169" i="1" l="1"/>
  <c r="P67" i="1"/>
  <c r="Q66" i="1"/>
  <c r="AD67" i="1"/>
  <c r="J67" i="1" s="1"/>
  <c r="K67" i="1" s="1"/>
  <c r="AC68" i="1"/>
  <c r="AE170" i="1" l="1"/>
  <c r="Q67" i="1"/>
  <c r="P68" i="1"/>
  <c r="AD68" i="1"/>
  <c r="J68" i="1" s="1"/>
  <c r="K68" i="1" s="1"/>
  <c r="AC69" i="1"/>
  <c r="AE171" i="1" l="1"/>
  <c r="Q68" i="1"/>
  <c r="P69" i="1"/>
  <c r="AD69" i="1"/>
  <c r="J69" i="1" s="1"/>
  <c r="K69" i="1" s="1"/>
  <c r="AC70" i="1"/>
  <c r="AE172" i="1" l="1"/>
  <c r="AD70" i="1"/>
  <c r="J70" i="1" s="1"/>
  <c r="K70" i="1" s="1"/>
  <c r="AC71" i="1"/>
  <c r="Q69" i="1"/>
  <c r="P70" i="1"/>
  <c r="AE173" i="1" l="1"/>
  <c r="Q70" i="1"/>
  <c r="P71" i="1"/>
  <c r="AD71" i="1"/>
  <c r="J71" i="1" s="1"/>
  <c r="K71" i="1" s="1"/>
  <c r="AC72" i="1"/>
  <c r="AE174" i="1" l="1"/>
  <c r="Q71" i="1"/>
  <c r="P72" i="1"/>
  <c r="AD72" i="1"/>
  <c r="J72" i="1" s="1"/>
  <c r="K72" i="1" s="1"/>
  <c r="AC73" i="1"/>
  <c r="AE175" i="1" l="1"/>
  <c r="Q72" i="1"/>
  <c r="P73" i="1"/>
  <c r="AD73" i="1"/>
  <c r="J73" i="1" s="1"/>
  <c r="K73" i="1" s="1"/>
  <c r="AC74" i="1"/>
  <c r="AE176" i="1" l="1"/>
  <c r="Q73" i="1"/>
  <c r="P74" i="1"/>
  <c r="AC75" i="1"/>
  <c r="AD74" i="1"/>
  <c r="J74" i="1" s="1"/>
  <c r="K74" i="1" s="1"/>
  <c r="AE177" i="1" l="1"/>
  <c r="P75" i="1"/>
  <c r="Q74" i="1"/>
  <c r="AD75" i="1"/>
  <c r="J75" i="1" s="1"/>
  <c r="K75" i="1" s="1"/>
  <c r="AC76" i="1"/>
  <c r="AE178" i="1" l="1"/>
  <c r="AD76" i="1"/>
  <c r="J76" i="1" s="1"/>
  <c r="K76" i="1" s="1"/>
  <c r="AC77" i="1"/>
  <c r="Q75" i="1"/>
  <c r="P76" i="1"/>
  <c r="AE179" i="1" l="1"/>
  <c r="AD77" i="1"/>
  <c r="J77" i="1" s="1"/>
  <c r="K77" i="1" s="1"/>
  <c r="AC78" i="1"/>
  <c r="Q76" i="1"/>
  <c r="P77" i="1"/>
  <c r="AE180" i="1" l="1"/>
  <c r="P78" i="1"/>
  <c r="Q77" i="1"/>
  <c r="AC79" i="1"/>
  <c r="AD78" i="1"/>
  <c r="J78" i="1" s="1"/>
  <c r="K78" i="1" s="1"/>
  <c r="AE181" i="1" l="1"/>
  <c r="AD79" i="1"/>
  <c r="J79" i="1" s="1"/>
  <c r="K79" i="1" s="1"/>
  <c r="AC80" i="1"/>
  <c r="P79" i="1"/>
  <c r="Q78" i="1"/>
  <c r="AE182" i="1" l="1"/>
  <c r="Q79" i="1"/>
  <c r="P80" i="1"/>
  <c r="AD80" i="1"/>
  <c r="J80" i="1" s="1"/>
  <c r="K80" i="1" s="1"/>
  <c r="AC81" i="1"/>
  <c r="AE183" i="1" l="1"/>
  <c r="AD81" i="1"/>
  <c r="J81" i="1" s="1"/>
  <c r="K81" i="1" s="1"/>
  <c r="AC82" i="1"/>
  <c r="Q80" i="1"/>
  <c r="P81" i="1"/>
  <c r="AE184" i="1" l="1"/>
  <c r="P82" i="1"/>
  <c r="Q81" i="1"/>
  <c r="AC83" i="1"/>
  <c r="AD82" i="1"/>
  <c r="J82" i="1" s="1"/>
  <c r="K82" i="1" s="1"/>
  <c r="AE185" i="1" l="1"/>
  <c r="AD83" i="1"/>
  <c r="J83" i="1" s="1"/>
  <c r="K83" i="1" s="1"/>
  <c r="AC84" i="1"/>
  <c r="P83" i="1"/>
  <c r="Q82" i="1"/>
  <c r="AE186" i="1" l="1"/>
  <c r="Q83" i="1"/>
  <c r="P84" i="1"/>
  <c r="AD84" i="1"/>
  <c r="J84" i="1" s="1"/>
  <c r="K84" i="1" s="1"/>
  <c r="AC85" i="1"/>
  <c r="AE187" i="1" l="1"/>
  <c r="AD85" i="1"/>
  <c r="J85" i="1" s="1"/>
  <c r="K85" i="1" s="1"/>
  <c r="AC86" i="1"/>
  <c r="Q84" i="1"/>
  <c r="P85" i="1"/>
  <c r="AE188" i="1" l="1"/>
  <c r="Q85" i="1"/>
  <c r="P86" i="1"/>
  <c r="AC87" i="1"/>
  <c r="AD86" i="1"/>
  <c r="J86" i="1" s="1"/>
  <c r="K86" i="1" s="1"/>
  <c r="AE189" i="1" l="1"/>
  <c r="AC88" i="1"/>
  <c r="AD87" i="1"/>
  <c r="J87" i="1" s="1"/>
  <c r="K87" i="1" s="1"/>
  <c r="Q86" i="1"/>
  <c r="P87" i="1"/>
  <c r="AE190" i="1" l="1"/>
  <c r="P88" i="1"/>
  <c r="Q87" i="1"/>
  <c r="AD88" i="1"/>
  <c r="J88" i="1" s="1"/>
  <c r="K88" i="1" s="1"/>
  <c r="AC89" i="1"/>
  <c r="AE191" i="1" l="1"/>
  <c r="Q88" i="1"/>
  <c r="P89" i="1"/>
  <c r="AC90" i="1"/>
  <c r="AD89" i="1"/>
  <c r="J89" i="1" s="1"/>
  <c r="K89" i="1" s="1"/>
  <c r="AE192" i="1" l="1"/>
  <c r="AC91" i="1"/>
  <c r="AD90" i="1"/>
  <c r="J90" i="1" s="1"/>
  <c r="K90" i="1" s="1"/>
  <c r="Q89" i="1"/>
  <c r="P90" i="1"/>
  <c r="AE193" i="1" l="1"/>
  <c r="P91" i="1"/>
  <c r="Q90" i="1"/>
  <c r="AC92" i="1"/>
  <c r="AD91" i="1"/>
  <c r="J91" i="1" s="1"/>
  <c r="K91" i="1" s="1"/>
  <c r="AE194" i="1" l="1"/>
  <c r="AC93" i="1"/>
  <c r="AD92" i="1"/>
  <c r="J92" i="1" s="1"/>
  <c r="K92" i="1" s="1"/>
  <c r="P92" i="1"/>
  <c r="Q91" i="1"/>
  <c r="AE195" i="1" l="1"/>
  <c r="P93" i="1"/>
  <c r="Q92" i="1"/>
  <c r="AC94" i="1"/>
  <c r="AD93" i="1"/>
  <c r="J93" i="1" s="1"/>
  <c r="K93" i="1" s="1"/>
  <c r="AE196" i="1" l="1"/>
  <c r="AC95" i="1"/>
  <c r="AD94" i="1"/>
  <c r="J94" i="1" s="1"/>
  <c r="K94" i="1" s="1"/>
  <c r="P94" i="1"/>
  <c r="Q93" i="1"/>
  <c r="AE197" i="1" l="1"/>
  <c r="P95" i="1"/>
  <c r="Q94" i="1"/>
  <c r="AC96" i="1"/>
  <c r="AD95" i="1"/>
  <c r="J95" i="1" s="1"/>
  <c r="K95" i="1" s="1"/>
  <c r="AE198" i="1" l="1"/>
  <c r="AC97" i="1"/>
  <c r="AD96" i="1"/>
  <c r="J96" i="1" s="1"/>
  <c r="K96" i="1" s="1"/>
  <c r="P96" i="1"/>
  <c r="Q95" i="1"/>
  <c r="AE199" i="1" l="1"/>
  <c r="AC98" i="1"/>
  <c r="AD97" i="1"/>
  <c r="J97" i="1" s="1"/>
  <c r="K97" i="1" s="1"/>
  <c r="P97" i="1"/>
  <c r="Q96" i="1"/>
  <c r="AE200" i="1" l="1"/>
  <c r="P98" i="1"/>
  <c r="Q97" i="1"/>
  <c r="AC99" i="1"/>
  <c r="AD98" i="1"/>
  <c r="J98" i="1" s="1"/>
  <c r="K98" i="1" s="1"/>
  <c r="AE201" i="1" l="1"/>
  <c r="P99" i="1"/>
  <c r="Q98" i="1"/>
  <c r="AC100" i="1"/>
  <c r="AD99" i="1"/>
  <c r="J99" i="1" s="1"/>
  <c r="K99" i="1" s="1"/>
  <c r="AE202" i="1" l="1"/>
  <c r="AD100" i="1"/>
  <c r="J100" i="1" s="1"/>
  <c r="K100" i="1" s="1"/>
  <c r="AC101" i="1"/>
  <c r="P100" i="1"/>
  <c r="Q99" i="1"/>
  <c r="AE203" i="1" l="1"/>
  <c r="P101" i="1"/>
  <c r="Q100" i="1"/>
  <c r="AD101" i="1"/>
  <c r="J101" i="1" s="1"/>
  <c r="K101" i="1" s="1"/>
  <c r="AC102" i="1"/>
  <c r="AD102" i="1" l="1"/>
  <c r="J102" i="1" s="1"/>
  <c r="K102" i="1" s="1"/>
  <c r="AC103" i="1"/>
  <c r="P102" i="1"/>
  <c r="Q101" i="1"/>
  <c r="P103" i="1" l="1"/>
  <c r="Q102" i="1"/>
  <c r="AC104" i="1"/>
  <c r="AD103" i="1"/>
  <c r="J103" i="1" s="1"/>
  <c r="K103" i="1" s="1"/>
  <c r="AC105" i="1" l="1"/>
  <c r="AD104" i="1"/>
  <c r="J104" i="1" s="1"/>
  <c r="K104" i="1" s="1"/>
  <c r="P104" i="1"/>
  <c r="Q103" i="1"/>
  <c r="Q104" i="1" l="1"/>
  <c r="P105" i="1"/>
  <c r="AD105" i="1"/>
  <c r="J105" i="1" s="1"/>
  <c r="K105" i="1" s="1"/>
  <c r="AC106" i="1"/>
  <c r="AC107" i="1" s="1"/>
  <c r="AD107" i="1" l="1"/>
  <c r="J107" i="1" s="1"/>
  <c r="K107" i="1" s="1"/>
  <c r="AC108" i="1"/>
  <c r="Q105" i="1"/>
  <c r="P106" i="1"/>
  <c r="P107" i="1" s="1"/>
  <c r="AD106" i="1"/>
  <c r="J106" i="1" s="1"/>
  <c r="K106" i="1" s="1"/>
  <c r="AC109" i="1" l="1"/>
  <c r="AD108" i="1"/>
  <c r="J108" i="1" s="1"/>
  <c r="K108" i="1" s="1"/>
  <c r="Q107" i="1"/>
  <c r="P108" i="1"/>
  <c r="Q106" i="1"/>
  <c r="AC110" i="1" l="1"/>
  <c r="AD109" i="1"/>
  <c r="J109" i="1" s="1"/>
  <c r="K109" i="1" s="1"/>
  <c r="Q108" i="1"/>
  <c r="P109" i="1"/>
  <c r="Y6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AC111" i="1" l="1"/>
  <c r="AD110" i="1"/>
  <c r="J110" i="1" s="1"/>
  <c r="K110" i="1" s="1"/>
  <c r="Q109" i="1"/>
  <c r="P110" i="1"/>
  <c r="I109" i="1"/>
  <c r="L108" i="1"/>
  <c r="L6" i="1"/>
  <c r="C4" i="19"/>
  <c r="B15" i="19" s="1"/>
  <c r="AC112" i="1" l="1"/>
  <c r="AD111" i="1"/>
  <c r="J111" i="1" s="1"/>
  <c r="K111" i="1" s="1"/>
  <c r="Q110" i="1"/>
  <c r="P111" i="1"/>
  <c r="N108" i="1"/>
  <c r="O108" i="1"/>
  <c r="R108" i="1" s="1"/>
  <c r="V108" i="1" s="1"/>
  <c r="I110" i="1"/>
  <c r="L109" i="1"/>
  <c r="O6" i="1"/>
  <c r="R6" i="1" s="1"/>
  <c r="V6" i="1" s="1"/>
  <c r="N6" i="1"/>
  <c r="L7" i="1"/>
  <c r="B13" i="2"/>
  <c r="B9" i="2"/>
  <c r="B7" i="2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8" i="15"/>
  <c r="G9" i="15"/>
  <c r="G10" i="15"/>
  <c r="G11" i="15"/>
  <c r="G12" i="15"/>
  <c r="G13" i="15"/>
  <c r="G14" i="15"/>
  <c r="G15" i="15"/>
  <c r="G16" i="15"/>
  <c r="G17" i="15"/>
  <c r="G18" i="15"/>
  <c r="G7" i="15"/>
  <c r="AC113" i="1" l="1"/>
  <c r="AD112" i="1"/>
  <c r="J112" i="1" s="1"/>
  <c r="K112" i="1" s="1"/>
  <c r="Q111" i="1"/>
  <c r="P112" i="1"/>
  <c r="O109" i="1"/>
  <c r="R109" i="1" s="1"/>
  <c r="V109" i="1" s="1"/>
  <c r="N109" i="1"/>
  <c r="I111" i="1"/>
  <c r="L110" i="1"/>
  <c r="N7" i="1"/>
  <c r="O7" i="1"/>
  <c r="R7" i="1" s="1"/>
  <c r="V7" i="1" s="1"/>
  <c r="L8" i="1"/>
  <c r="AC114" i="1" l="1"/>
  <c r="AD113" i="1"/>
  <c r="J113" i="1" s="1"/>
  <c r="K113" i="1" s="1"/>
  <c r="Q112" i="1"/>
  <c r="P113" i="1"/>
  <c r="O110" i="1"/>
  <c r="R110" i="1" s="1"/>
  <c r="V110" i="1" s="1"/>
  <c r="N110" i="1"/>
  <c r="I112" i="1"/>
  <c r="L111" i="1"/>
  <c r="O8" i="1"/>
  <c r="R8" i="1" s="1"/>
  <c r="V8" i="1" s="1"/>
  <c r="N8" i="1"/>
  <c r="L9" i="1"/>
  <c r="AD6" i="15"/>
  <c r="J6" i="15" s="1"/>
  <c r="K6" i="15" s="1"/>
  <c r="AC115" i="1" l="1"/>
  <c r="AD114" i="1"/>
  <c r="J114" i="1" s="1"/>
  <c r="K114" i="1" s="1"/>
  <c r="P114" i="1"/>
  <c r="Q113" i="1"/>
  <c r="N111" i="1"/>
  <c r="O111" i="1"/>
  <c r="R111" i="1" s="1"/>
  <c r="V111" i="1" s="1"/>
  <c r="I113" i="1"/>
  <c r="L112" i="1"/>
  <c r="L10" i="1"/>
  <c r="O9" i="1"/>
  <c r="R9" i="1" s="1"/>
  <c r="V9" i="1" s="1"/>
  <c r="N9" i="1"/>
  <c r="AF7" i="1"/>
  <c r="AC116" i="1" l="1"/>
  <c r="AD115" i="1"/>
  <c r="J115" i="1" s="1"/>
  <c r="K115" i="1" s="1"/>
  <c r="Q114" i="1"/>
  <c r="P115" i="1"/>
  <c r="I114" i="1"/>
  <c r="L113" i="1"/>
  <c r="O112" i="1"/>
  <c r="R112" i="1" s="1"/>
  <c r="V112" i="1" s="1"/>
  <c r="N112" i="1"/>
  <c r="O10" i="1"/>
  <c r="R10" i="1" s="1"/>
  <c r="V10" i="1" s="1"/>
  <c r="N10" i="1"/>
  <c r="L11" i="1"/>
  <c r="AE7" i="15"/>
  <c r="AE8" i="15" s="1"/>
  <c r="AE9" i="15" s="1"/>
  <c r="AE10" i="15" s="1"/>
  <c r="AE11" i="15" s="1"/>
  <c r="AE12" i="15" s="1"/>
  <c r="AE13" i="15" s="1"/>
  <c r="AE14" i="15" s="1"/>
  <c r="AE15" i="15" s="1"/>
  <c r="AE16" i="15" s="1"/>
  <c r="AE17" i="15" s="1"/>
  <c r="AE18" i="15" s="1"/>
  <c r="AE19" i="15" s="1"/>
  <c r="AE20" i="15" s="1"/>
  <c r="AE21" i="15" s="1"/>
  <c r="AE22" i="15" s="1"/>
  <c r="AE23" i="15" s="1"/>
  <c r="AE24" i="15" s="1"/>
  <c r="AE25" i="15" s="1"/>
  <c r="AE26" i="15" s="1"/>
  <c r="AE27" i="15" s="1"/>
  <c r="AE28" i="15" s="1"/>
  <c r="AE29" i="15" s="1"/>
  <c r="AE30" i="15" s="1"/>
  <c r="AE31" i="15" s="1"/>
  <c r="AE32" i="15" s="1"/>
  <c r="AE33" i="15" s="1"/>
  <c r="AE34" i="15" s="1"/>
  <c r="AE35" i="15" s="1"/>
  <c r="AE36" i="15" s="1"/>
  <c r="AE37" i="15" s="1"/>
  <c r="AE38" i="15" s="1"/>
  <c r="AE39" i="15" s="1"/>
  <c r="AE40" i="15" s="1"/>
  <c r="AE41" i="15" s="1"/>
  <c r="AE42" i="15" s="1"/>
  <c r="AE43" i="15" s="1"/>
  <c r="AE44" i="15" s="1"/>
  <c r="AE45" i="15" s="1"/>
  <c r="AE46" i="15" s="1"/>
  <c r="AE47" i="15" s="1"/>
  <c r="AE48" i="15" s="1"/>
  <c r="AE49" i="15" s="1"/>
  <c r="AE50" i="15" s="1"/>
  <c r="AE51" i="15" s="1"/>
  <c r="AE52" i="15" s="1"/>
  <c r="AE53" i="15" s="1"/>
  <c r="AE54" i="15" s="1"/>
  <c r="AE55" i="15" s="1"/>
  <c r="AE56" i="15" s="1"/>
  <c r="AE57" i="15" s="1"/>
  <c r="AE58" i="15" s="1"/>
  <c r="AE59" i="15" s="1"/>
  <c r="AE60" i="15" s="1"/>
  <c r="AE61" i="15" s="1"/>
  <c r="AE62" i="15" s="1"/>
  <c r="AE63" i="15" s="1"/>
  <c r="AE64" i="15" s="1"/>
  <c r="AE65" i="15" s="1"/>
  <c r="AE66" i="15" s="1"/>
  <c r="AE67" i="15" s="1"/>
  <c r="AE68" i="15" s="1"/>
  <c r="AE69" i="15" s="1"/>
  <c r="AE70" i="15" s="1"/>
  <c r="AE71" i="15" s="1"/>
  <c r="AE72" i="15" s="1"/>
  <c r="AE73" i="15" s="1"/>
  <c r="AE74" i="15" s="1"/>
  <c r="AE75" i="15" s="1"/>
  <c r="AE76" i="15" s="1"/>
  <c r="AE77" i="15" s="1"/>
  <c r="AE78" i="15" s="1"/>
  <c r="AE79" i="15" s="1"/>
  <c r="AE80" i="15" s="1"/>
  <c r="AE81" i="15" s="1"/>
  <c r="AE82" i="15" s="1"/>
  <c r="AE83" i="15" s="1"/>
  <c r="AE84" i="15" s="1"/>
  <c r="AE85" i="15" s="1"/>
  <c r="AE86" i="15" s="1"/>
  <c r="AE87" i="15" s="1"/>
  <c r="AE88" i="15" s="1"/>
  <c r="AE89" i="15" s="1"/>
  <c r="AE90" i="15" s="1"/>
  <c r="AE91" i="15" s="1"/>
  <c r="AE92" i="15" s="1"/>
  <c r="AE93" i="15" s="1"/>
  <c r="AE94" i="15" s="1"/>
  <c r="AE95" i="15" s="1"/>
  <c r="AE96" i="15" s="1"/>
  <c r="AE97" i="15" s="1"/>
  <c r="AE98" i="15" s="1"/>
  <c r="AE99" i="15" s="1"/>
  <c r="AE100" i="15" s="1"/>
  <c r="AE101" i="15" s="1"/>
  <c r="AE102" i="15" s="1"/>
  <c r="AE103" i="15" s="1"/>
  <c r="AE104" i="15" s="1"/>
  <c r="AE105" i="15" s="1"/>
  <c r="AE106" i="15" s="1"/>
  <c r="AE107" i="15" s="1"/>
  <c r="AE108" i="15" s="1"/>
  <c r="AE109" i="15" s="1"/>
  <c r="AE110" i="15" s="1"/>
  <c r="AE111" i="15" s="1"/>
  <c r="AE112" i="15" s="1"/>
  <c r="AE113" i="15" s="1"/>
  <c r="AE114" i="15" s="1"/>
  <c r="AE115" i="15" s="1"/>
  <c r="AE116" i="15" s="1"/>
  <c r="AE117" i="15" s="1"/>
  <c r="AE118" i="15" s="1"/>
  <c r="AE119" i="15" s="1"/>
  <c r="AE120" i="15" s="1"/>
  <c r="AE121" i="15" s="1"/>
  <c r="AE122" i="15" s="1"/>
  <c r="AE123" i="15" s="1"/>
  <c r="AC7" i="15"/>
  <c r="AF8" i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C117" i="1" l="1"/>
  <c r="AD116" i="1"/>
  <c r="J116" i="1" s="1"/>
  <c r="K116" i="1" s="1"/>
  <c r="Q115" i="1"/>
  <c r="P116" i="1"/>
  <c r="O113" i="1"/>
  <c r="R113" i="1" s="1"/>
  <c r="V113" i="1" s="1"/>
  <c r="N113" i="1"/>
  <c r="I115" i="1"/>
  <c r="L114" i="1"/>
  <c r="N11" i="1"/>
  <c r="O11" i="1"/>
  <c r="R11" i="1" s="1"/>
  <c r="V11" i="1" s="1"/>
  <c r="L12" i="1"/>
  <c r="AC8" i="15"/>
  <c r="AD7" i="15"/>
  <c r="Y6" i="15"/>
  <c r="I6" i="15" s="1"/>
  <c r="AC118" i="1" l="1"/>
  <c r="AD117" i="1"/>
  <c r="J117" i="1" s="1"/>
  <c r="K117" i="1" s="1"/>
  <c r="Q116" i="1"/>
  <c r="P117" i="1"/>
  <c r="N114" i="1"/>
  <c r="O114" i="1"/>
  <c r="R114" i="1" s="1"/>
  <c r="V114" i="1" s="1"/>
  <c r="I116" i="1"/>
  <c r="L115" i="1"/>
  <c r="O12" i="1"/>
  <c r="R12" i="1" s="1"/>
  <c r="V12" i="1" s="1"/>
  <c r="N12" i="1"/>
  <c r="L13" i="1"/>
  <c r="L6" i="15"/>
  <c r="AC9" i="15"/>
  <c r="AD8" i="15"/>
  <c r="AC119" i="1" l="1"/>
  <c r="AD118" i="1"/>
  <c r="J118" i="1" s="1"/>
  <c r="K118" i="1" s="1"/>
  <c r="Q117" i="1"/>
  <c r="P118" i="1"/>
  <c r="I117" i="1"/>
  <c r="L116" i="1"/>
  <c r="O115" i="1"/>
  <c r="R115" i="1" s="1"/>
  <c r="V115" i="1" s="1"/>
  <c r="N115" i="1"/>
  <c r="O13" i="1"/>
  <c r="R13" i="1" s="1"/>
  <c r="V13" i="1" s="1"/>
  <c r="N13" i="1"/>
  <c r="L14" i="1"/>
  <c r="I7" i="15"/>
  <c r="I8" i="15" s="1"/>
  <c r="I9" i="15" s="1"/>
  <c r="I10" i="15" s="1"/>
  <c r="I11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I45" i="15" s="1"/>
  <c r="I46" i="15" s="1"/>
  <c r="I47" i="15" s="1"/>
  <c r="I48" i="15" s="1"/>
  <c r="I49" i="15" s="1"/>
  <c r="I50" i="15" s="1"/>
  <c r="I51" i="15" s="1"/>
  <c r="I52" i="15" s="1"/>
  <c r="I53" i="15" s="1"/>
  <c r="I54" i="15" s="1"/>
  <c r="I55" i="15" s="1"/>
  <c r="I56" i="15" s="1"/>
  <c r="I57" i="15" s="1"/>
  <c r="I58" i="15" s="1"/>
  <c r="I59" i="15" s="1"/>
  <c r="I60" i="15" s="1"/>
  <c r="I61" i="15" s="1"/>
  <c r="I62" i="15" s="1"/>
  <c r="I63" i="15" s="1"/>
  <c r="I64" i="15" s="1"/>
  <c r="I65" i="15" s="1"/>
  <c r="I66" i="15" s="1"/>
  <c r="I67" i="15" s="1"/>
  <c r="I68" i="15" s="1"/>
  <c r="I69" i="15" s="1"/>
  <c r="I70" i="15" s="1"/>
  <c r="I71" i="15" s="1"/>
  <c r="I72" i="15" s="1"/>
  <c r="I73" i="15" s="1"/>
  <c r="I74" i="15" s="1"/>
  <c r="I75" i="15" s="1"/>
  <c r="I76" i="15" s="1"/>
  <c r="I77" i="15" s="1"/>
  <c r="I78" i="15" s="1"/>
  <c r="I79" i="15" s="1"/>
  <c r="I80" i="15" s="1"/>
  <c r="I81" i="15" s="1"/>
  <c r="I82" i="15" s="1"/>
  <c r="I83" i="15" s="1"/>
  <c r="I84" i="15" s="1"/>
  <c r="I85" i="15" s="1"/>
  <c r="I86" i="15" s="1"/>
  <c r="I87" i="15" s="1"/>
  <c r="I88" i="15" s="1"/>
  <c r="I89" i="15" s="1"/>
  <c r="I90" i="15" s="1"/>
  <c r="I91" i="15" s="1"/>
  <c r="I92" i="15" s="1"/>
  <c r="I93" i="15" s="1"/>
  <c r="I94" i="15" s="1"/>
  <c r="I95" i="15" s="1"/>
  <c r="I96" i="15" s="1"/>
  <c r="I97" i="15" s="1"/>
  <c r="I98" i="15" s="1"/>
  <c r="I99" i="15" s="1"/>
  <c r="I100" i="15" s="1"/>
  <c r="I101" i="15" s="1"/>
  <c r="I102" i="15" s="1"/>
  <c r="I103" i="15" s="1"/>
  <c r="I104" i="15" s="1"/>
  <c r="I105" i="15" s="1"/>
  <c r="I106" i="15" s="1"/>
  <c r="I107" i="15" s="1"/>
  <c r="I108" i="15" s="1"/>
  <c r="I109" i="15" s="1"/>
  <c r="I110" i="15" s="1"/>
  <c r="I111" i="15" s="1"/>
  <c r="I112" i="15" s="1"/>
  <c r="I113" i="15" s="1"/>
  <c r="I114" i="15" s="1"/>
  <c r="I115" i="15" s="1"/>
  <c r="I116" i="15" s="1"/>
  <c r="I117" i="15" s="1"/>
  <c r="I118" i="15" s="1"/>
  <c r="I119" i="15" s="1"/>
  <c r="I120" i="15" s="1"/>
  <c r="I121" i="15" s="1"/>
  <c r="I122" i="15" s="1"/>
  <c r="I123" i="15" s="1"/>
  <c r="AC10" i="15"/>
  <c r="AD9" i="15"/>
  <c r="AC120" i="1" l="1"/>
  <c r="AD119" i="1"/>
  <c r="J119" i="1" s="1"/>
  <c r="K119" i="1" s="1"/>
  <c r="Q118" i="1"/>
  <c r="P119" i="1"/>
  <c r="N116" i="1"/>
  <c r="O116" i="1"/>
  <c r="R116" i="1" s="1"/>
  <c r="V116" i="1" s="1"/>
  <c r="I118" i="1"/>
  <c r="L117" i="1"/>
  <c r="L15" i="1"/>
  <c r="O14" i="1"/>
  <c r="R14" i="1" s="1"/>
  <c r="V14" i="1" s="1"/>
  <c r="N14" i="1"/>
  <c r="AC11" i="15"/>
  <c r="AD10" i="15"/>
  <c r="AC121" i="1" l="1"/>
  <c r="AD120" i="1"/>
  <c r="J120" i="1" s="1"/>
  <c r="K120" i="1" s="1"/>
  <c r="Q119" i="1"/>
  <c r="P120" i="1"/>
  <c r="N117" i="1"/>
  <c r="O117" i="1"/>
  <c r="R117" i="1" s="1"/>
  <c r="V117" i="1" s="1"/>
  <c r="I119" i="1"/>
  <c r="L118" i="1"/>
  <c r="O15" i="1"/>
  <c r="R15" i="1" s="1"/>
  <c r="V15" i="1" s="1"/>
  <c r="N15" i="1"/>
  <c r="L16" i="1"/>
  <c r="AC12" i="15"/>
  <c r="AD11" i="15"/>
  <c r="AC122" i="1" l="1"/>
  <c r="AD121" i="1"/>
  <c r="J121" i="1" s="1"/>
  <c r="K121" i="1" s="1"/>
  <c r="P121" i="1"/>
  <c r="Q120" i="1"/>
  <c r="I120" i="1"/>
  <c r="L119" i="1"/>
  <c r="N118" i="1"/>
  <c r="O118" i="1"/>
  <c r="R118" i="1" s="1"/>
  <c r="V118" i="1" s="1"/>
  <c r="O16" i="1"/>
  <c r="R16" i="1" s="1"/>
  <c r="V16" i="1" s="1"/>
  <c r="N16" i="1"/>
  <c r="L17" i="1"/>
  <c r="AC13" i="15"/>
  <c r="AD12" i="15"/>
  <c r="AC123" i="1" l="1"/>
  <c r="AD122" i="1"/>
  <c r="J122" i="1" s="1"/>
  <c r="K122" i="1" s="1"/>
  <c r="Q121" i="1"/>
  <c r="P122" i="1"/>
  <c r="N119" i="1"/>
  <c r="O119" i="1"/>
  <c r="R119" i="1" s="1"/>
  <c r="V119" i="1" s="1"/>
  <c r="I121" i="1"/>
  <c r="L120" i="1"/>
  <c r="L18" i="1"/>
  <c r="O17" i="1"/>
  <c r="R17" i="1" s="1"/>
  <c r="V17" i="1" s="1"/>
  <c r="N17" i="1"/>
  <c r="AC14" i="15"/>
  <c r="AD13" i="15"/>
  <c r="AC124" i="1" l="1"/>
  <c r="AD123" i="1"/>
  <c r="J123" i="1" s="1"/>
  <c r="K123" i="1" s="1"/>
  <c r="P123" i="1"/>
  <c r="Q122" i="1"/>
  <c r="I122" i="1"/>
  <c r="L121" i="1"/>
  <c r="N120" i="1"/>
  <c r="O120" i="1"/>
  <c r="R120" i="1" s="1"/>
  <c r="V120" i="1" s="1"/>
  <c r="L19" i="1"/>
  <c r="O18" i="1"/>
  <c r="R18" i="1" s="1"/>
  <c r="V18" i="1" s="1"/>
  <c r="N18" i="1"/>
  <c r="AC15" i="15"/>
  <c r="AD14" i="15"/>
  <c r="AC125" i="1" l="1"/>
  <c r="AD124" i="1"/>
  <c r="J124" i="1" s="1"/>
  <c r="K124" i="1" s="1"/>
  <c r="Q123" i="1"/>
  <c r="P124" i="1"/>
  <c r="O121" i="1"/>
  <c r="R121" i="1" s="1"/>
  <c r="V121" i="1" s="1"/>
  <c r="N121" i="1"/>
  <c r="I123" i="1"/>
  <c r="L122" i="1"/>
  <c r="N19" i="1"/>
  <c r="O19" i="1"/>
  <c r="R19" i="1" s="1"/>
  <c r="V19" i="1" s="1"/>
  <c r="L20" i="1"/>
  <c r="AC16" i="15"/>
  <c r="AD15" i="15"/>
  <c r="AC126" i="1" l="1"/>
  <c r="AD125" i="1"/>
  <c r="J125" i="1" s="1"/>
  <c r="K125" i="1" s="1"/>
  <c r="Q124" i="1"/>
  <c r="P125" i="1"/>
  <c r="N122" i="1"/>
  <c r="O122" i="1"/>
  <c r="R122" i="1" s="1"/>
  <c r="V122" i="1" s="1"/>
  <c r="I124" i="1"/>
  <c r="L123" i="1"/>
  <c r="N20" i="1"/>
  <c r="O20" i="1"/>
  <c r="R20" i="1" s="1"/>
  <c r="V20" i="1" s="1"/>
  <c r="L21" i="1"/>
  <c r="AC17" i="15"/>
  <c r="AD16" i="15"/>
  <c r="AC127" i="1" l="1"/>
  <c r="AD126" i="1"/>
  <c r="J126" i="1" s="1"/>
  <c r="K126" i="1" s="1"/>
  <c r="P126" i="1"/>
  <c r="Q125" i="1"/>
  <c r="I125" i="1"/>
  <c r="L124" i="1"/>
  <c r="O123" i="1"/>
  <c r="R123" i="1" s="1"/>
  <c r="V123" i="1" s="1"/>
  <c r="N123" i="1"/>
  <c r="O21" i="1"/>
  <c r="R21" i="1" s="1"/>
  <c r="V21" i="1" s="1"/>
  <c r="N21" i="1"/>
  <c r="L22" i="1"/>
  <c r="AC18" i="15"/>
  <c r="AD17" i="15"/>
  <c r="AC128" i="1" l="1"/>
  <c r="AD127" i="1"/>
  <c r="J127" i="1" s="1"/>
  <c r="K127" i="1" s="1"/>
  <c r="Q126" i="1"/>
  <c r="P127" i="1"/>
  <c r="N124" i="1"/>
  <c r="O124" i="1"/>
  <c r="R124" i="1" s="1"/>
  <c r="V124" i="1" s="1"/>
  <c r="I126" i="1"/>
  <c r="L125" i="1"/>
  <c r="O22" i="1"/>
  <c r="R22" i="1" s="1"/>
  <c r="V22" i="1" s="1"/>
  <c r="N22" i="1"/>
  <c r="L23" i="1"/>
  <c r="AC19" i="15"/>
  <c r="AD18" i="15"/>
  <c r="AC129" i="1" l="1"/>
  <c r="AD128" i="1"/>
  <c r="J128" i="1" s="1"/>
  <c r="K128" i="1" s="1"/>
  <c r="Q127" i="1"/>
  <c r="P128" i="1"/>
  <c r="O125" i="1"/>
  <c r="R125" i="1" s="1"/>
  <c r="V125" i="1" s="1"/>
  <c r="N125" i="1"/>
  <c r="I127" i="1"/>
  <c r="L126" i="1"/>
  <c r="L24" i="1"/>
  <c r="O23" i="1"/>
  <c r="R23" i="1" s="1"/>
  <c r="V23" i="1" s="1"/>
  <c r="N23" i="1"/>
  <c r="AC20" i="15"/>
  <c r="AD19" i="15"/>
  <c r="AC130" i="1" l="1"/>
  <c r="AD129" i="1"/>
  <c r="J129" i="1" s="1"/>
  <c r="K129" i="1" s="1"/>
  <c r="Q128" i="1"/>
  <c r="P129" i="1"/>
  <c r="N126" i="1"/>
  <c r="O126" i="1"/>
  <c r="R126" i="1" s="1"/>
  <c r="V126" i="1" s="1"/>
  <c r="I128" i="1"/>
  <c r="L127" i="1"/>
  <c r="O24" i="1"/>
  <c r="R24" i="1" s="1"/>
  <c r="V24" i="1" s="1"/>
  <c r="N24" i="1"/>
  <c r="L25" i="1"/>
  <c r="AC21" i="15"/>
  <c r="AD20" i="15"/>
  <c r="AC131" i="1" l="1"/>
  <c r="AD130" i="1"/>
  <c r="J130" i="1" s="1"/>
  <c r="K130" i="1" s="1"/>
  <c r="P130" i="1"/>
  <c r="Q129" i="1"/>
  <c r="I129" i="1"/>
  <c r="L128" i="1"/>
  <c r="O127" i="1"/>
  <c r="R127" i="1" s="1"/>
  <c r="V127" i="1" s="1"/>
  <c r="N127" i="1"/>
  <c r="L26" i="1"/>
  <c r="O25" i="1"/>
  <c r="R25" i="1" s="1"/>
  <c r="V25" i="1" s="1"/>
  <c r="N25" i="1"/>
  <c r="AC22" i="15"/>
  <c r="AD21" i="15"/>
  <c r="AC132" i="1" l="1"/>
  <c r="AD131" i="1"/>
  <c r="J131" i="1" s="1"/>
  <c r="K131" i="1" s="1"/>
  <c r="Q130" i="1"/>
  <c r="P131" i="1"/>
  <c r="N128" i="1"/>
  <c r="O128" i="1"/>
  <c r="R128" i="1" s="1"/>
  <c r="V128" i="1" s="1"/>
  <c r="I130" i="1"/>
  <c r="L129" i="1"/>
  <c r="O26" i="1"/>
  <c r="R26" i="1" s="1"/>
  <c r="V26" i="1" s="1"/>
  <c r="N26" i="1"/>
  <c r="L27" i="1"/>
  <c r="AC23" i="15"/>
  <c r="AD22" i="15"/>
  <c r="AC133" i="1" l="1"/>
  <c r="AD132" i="1"/>
  <c r="J132" i="1" s="1"/>
  <c r="K132" i="1" s="1"/>
  <c r="Q131" i="1"/>
  <c r="P132" i="1"/>
  <c r="N129" i="1"/>
  <c r="O129" i="1"/>
  <c r="R129" i="1" s="1"/>
  <c r="V129" i="1" s="1"/>
  <c r="I131" i="1"/>
  <c r="L130" i="1"/>
  <c r="O27" i="1"/>
  <c r="R27" i="1" s="1"/>
  <c r="V27" i="1" s="1"/>
  <c r="N27" i="1"/>
  <c r="L28" i="1"/>
  <c r="AC24" i="15"/>
  <c r="AD23" i="15"/>
  <c r="AC134" i="1" l="1"/>
  <c r="AD133" i="1"/>
  <c r="J133" i="1" s="1"/>
  <c r="K133" i="1" s="1"/>
  <c r="Q132" i="1"/>
  <c r="P133" i="1"/>
  <c r="N130" i="1"/>
  <c r="O130" i="1"/>
  <c r="R130" i="1" s="1"/>
  <c r="V130" i="1" s="1"/>
  <c r="I132" i="1"/>
  <c r="L131" i="1"/>
  <c r="L29" i="1"/>
  <c r="O28" i="1"/>
  <c r="R28" i="1" s="1"/>
  <c r="V28" i="1" s="1"/>
  <c r="N28" i="1"/>
  <c r="AC25" i="15"/>
  <c r="AD24" i="15"/>
  <c r="AC135" i="1" l="1"/>
  <c r="AD134" i="1"/>
  <c r="J134" i="1" s="1"/>
  <c r="K134" i="1" s="1"/>
  <c r="P134" i="1"/>
  <c r="Q133" i="1"/>
  <c r="I133" i="1"/>
  <c r="L132" i="1"/>
  <c r="O131" i="1"/>
  <c r="R131" i="1" s="1"/>
  <c r="V131" i="1" s="1"/>
  <c r="N131" i="1"/>
  <c r="L30" i="1"/>
  <c r="O29" i="1"/>
  <c r="R29" i="1" s="1"/>
  <c r="V29" i="1" s="1"/>
  <c r="N29" i="1"/>
  <c r="AC26" i="15"/>
  <c r="AD25" i="15"/>
  <c r="AC136" i="1" l="1"/>
  <c r="AD135" i="1"/>
  <c r="J135" i="1" s="1"/>
  <c r="K135" i="1" s="1"/>
  <c r="Q134" i="1"/>
  <c r="P135" i="1"/>
  <c r="N132" i="1"/>
  <c r="O132" i="1"/>
  <c r="R132" i="1" s="1"/>
  <c r="V132" i="1" s="1"/>
  <c r="I134" i="1"/>
  <c r="L133" i="1"/>
  <c r="L31" i="1"/>
  <c r="O30" i="1"/>
  <c r="R30" i="1" s="1"/>
  <c r="V30" i="1" s="1"/>
  <c r="N30" i="1"/>
  <c r="AC27" i="15"/>
  <c r="AD26" i="15"/>
  <c r="AC137" i="1" l="1"/>
  <c r="AD136" i="1"/>
  <c r="J136" i="1" s="1"/>
  <c r="K136" i="1" s="1"/>
  <c r="P136" i="1"/>
  <c r="Q135" i="1"/>
  <c r="N133" i="1"/>
  <c r="O133" i="1"/>
  <c r="R133" i="1" s="1"/>
  <c r="V133" i="1" s="1"/>
  <c r="I135" i="1"/>
  <c r="L134" i="1"/>
  <c r="O31" i="1"/>
  <c r="R31" i="1" s="1"/>
  <c r="V31" i="1" s="1"/>
  <c r="N31" i="1"/>
  <c r="L32" i="1"/>
  <c r="AC28" i="15"/>
  <c r="AD27" i="15"/>
  <c r="AC138" i="1" l="1"/>
  <c r="AD137" i="1"/>
  <c r="J137" i="1" s="1"/>
  <c r="K137" i="1" s="1"/>
  <c r="Q136" i="1"/>
  <c r="P137" i="1"/>
  <c r="I136" i="1"/>
  <c r="L135" i="1"/>
  <c r="N134" i="1"/>
  <c r="O134" i="1"/>
  <c r="R134" i="1" s="1"/>
  <c r="V134" i="1" s="1"/>
  <c r="L33" i="1"/>
  <c r="O32" i="1"/>
  <c r="R32" i="1" s="1"/>
  <c r="V32" i="1" s="1"/>
  <c r="N32" i="1"/>
  <c r="AC29" i="15"/>
  <c r="AD28" i="15"/>
  <c r="AC139" i="1" l="1"/>
  <c r="AD138" i="1"/>
  <c r="J138" i="1" s="1"/>
  <c r="K138" i="1" s="1"/>
  <c r="Q137" i="1"/>
  <c r="P138" i="1"/>
  <c r="O135" i="1"/>
  <c r="R135" i="1" s="1"/>
  <c r="V135" i="1" s="1"/>
  <c r="N135" i="1"/>
  <c r="I137" i="1"/>
  <c r="L136" i="1"/>
  <c r="L34" i="1"/>
  <c r="O33" i="1"/>
  <c r="R33" i="1" s="1"/>
  <c r="V33" i="1" s="1"/>
  <c r="N33" i="1"/>
  <c r="AC30" i="15"/>
  <c r="AD29" i="15"/>
  <c r="AC140" i="1" l="1"/>
  <c r="AD139" i="1"/>
  <c r="J139" i="1" s="1"/>
  <c r="K139" i="1" s="1"/>
  <c r="Q138" i="1"/>
  <c r="P139" i="1"/>
  <c r="I138" i="1"/>
  <c r="L137" i="1"/>
  <c r="N136" i="1"/>
  <c r="O136" i="1"/>
  <c r="R136" i="1" s="1"/>
  <c r="V136" i="1" s="1"/>
  <c r="L35" i="1"/>
  <c r="O34" i="1"/>
  <c r="R34" i="1" s="1"/>
  <c r="V34" i="1" s="1"/>
  <c r="N34" i="1"/>
  <c r="AC31" i="15"/>
  <c r="AD30" i="15"/>
  <c r="AC141" i="1" l="1"/>
  <c r="AD140" i="1"/>
  <c r="J140" i="1" s="1"/>
  <c r="K140" i="1" s="1"/>
  <c r="Q139" i="1"/>
  <c r="P140" i="1"/>
  <c r="N137" i="1"/>
  <c r="O137" i="1"/>
  <c r="R137" i="1" s="1"/>
  <c r="V137" i="1" s="1"/>
  <c r="I139" i="1"/>
  <c r="L138" i="1"/>
  <c r="O35" i="1"/>
  <c r="R35" i="1" s="1"/>
  <c r="V35" i="1" s="1"/>
  <c r="N35" i="1"/>
  <c r="L36" i="1"/>
  <c r="AC32" i="15"/>
  <c r="AD31" i="15"/>
  <c r="AC142" i="1" l="1"/>
  <c r="AD141" i="1"/>
  <c r="J141" i="1" s="1"/>
  <c r="K141" i="1" s="1"/>
  <c r="Q140" i="1"/>
  <c r="P141" i="1"/>
  <c r="I140" i="1"/>
  <c r="L139" i="1"/>
  <c r="N138" i="1"/>
  <c r="O138" i="1"/>
  <c r="R138" i="1" s="1"/>
  <c r="V138" i="1" s="1"/>
  <c r="L37" i="1"/>
  <c r="O36" i="1"/>
  <c r="R36" i="1" s="1"/>
  <c r="V36" i="1" s="1"/>
  <c r="N36" i="1"/>
  <c r="AC33" i="15"/>
  <c r="AD32" i="15"/>
  <c r="AC143" i="1" l="1"/>
  <c r="AD142" i="1"/>
  <c r="J142" i="1" s="1"/>
  <c r="K142" i="1" s="1"/>
  <c r="Q141" i="1"/>
  <c r="P142" i="1"/>
  <c r="O139" i="1"/>
  <c r="R139" i="1" s="1"/>
  <c r="V139" i="1" s="1"/>
  <c r="N139" i="1"/>
  <c r="I141" i="1"/>
  <c r="L140" i="1"/>
  <c r="L38" i="1"/>
  <c r="N37" i="1"/>
  <c r="O37" i="1"/>
  <c r="R37" i="1" s="1"/>
  <c r="V37" i="1" s="1"/>
  <c r="AC34" i="15"/>
  <c r="AD33" i="15"/>
  <c r="AC144" i="1" l="1"/>
  <c r="AD143" i="1"/>
  <c r="J143" i="1" s="1"/>
  <c r="K143" i="1" s="1"/>
  <c r="Q142" i="1"/>
  <c r="P143" i="1"/>
  <c r="I142" i="1"/>
  <c r="L141" i="1"/>
  <c r="N140" i="1"/>
  <c r="O140" i="1"/>
  <c r="R140" i="1" s="1"/>
  <c r="V140" i="1" s="1"/>
  <c r="L39" i="1"/>
  <c r="O38" i="1"/>
  <c r="R38" i="1" s="1"/>
  <c r="V38" i="1" s="1"/>
  <c r="N38" i="1"/>
  <c r="AC35" i="15"/>
  <c r="AD34" i="15"/>
  <c r="AC145" i="1" l="1"/>
  <c r="AD144" i="1"/>
  <c r="J144" i="1" s="1"/>
  <c r="K144" i="1" s="1"/>
  <c r="P144" i="1"/>
  <c r="Q143" i="1"/>
  <c r="O141" i="1"/>
  <c r="R141" i="1" s="1"/>
  <c r="V141" i="1" s="1"/>
  <c r="N141" i="1"/>
  <c r="I143" i="1"/>
  <c r="L142" i="1"/>
  <c r="O39" i="1"/>
  <c r="R39" i="1" s="1"/>
  <c r="V39" i="1" s="1"/>
  <c r="N39" i="1"/>
  <c r="L40" i="1"/>
  <c r="AC36" i="15"/>
  <c r="AD35" i="15"/>
  <c r="AC146" i="1" l="1"/>
  <c r="AD145" i="1"/>
  <c r="J145" i="1" s="1"/>
  <c r="K145" i="1" s="1"/>
  <c r="Q144" i="1"/>
  <c r="P145" i="1"/>
  <c r="N142" i="1"/>
  <c r="O142" i="1"/>
  <c r="R142" i="1" s="1"/>
  <c r="V142" i="1" s="1"/>
  <c r="I144" i="1"/>
  <c r="L143" i="1"/>
  <c r="O40" i="1"/>
  <c r="R40" i="1" s="1"/>
  <c r="V40" i="1" s="1"/>
  <c r="N40" i="1"/>
  <c r="L41" i="1"/>
  <c r="AC37" i="15"/>
  <c r="AD36" i="15"/>
  <c r="AC147" i="1" l="1"/>
  <c r="AD146" i="1"/>
  <c r="J146" i="1" s="1"/>
  <c r="K146" i="1" s="1"/>
  <c r="Q145" i="1"/>
  <c r="P146" i="1"/>
  <c r="O143" i="1"/>
  <c r="R143" i="1" s="1"/>
  <c r="V143" i="1" s="1"/>
  <c r="N143" i="1"/>
  <c r="I145" i="1"/>
  <c r="L144" i="1"/>
  <c r="L42" i="1"/>
  <c r="O41" i="1"/>
  <c r="R41" i="1" s="1"/>
  <c r="V41" i="1" s="1"/>
  <c r="N41" i="1"/>
  <c r="AC38" i="15"/>
  <c r="AD37" i="15"/>
  <c r="AC148" i="1" l="1"/>
  <c r="AD147" i="1"/>
  <c r="J147" i="1" s="1"/>
  <c r="K147" i="1" s="1"/>
  <c r="Q146" i="1"/>
  <c r="P147" i="1"/>
  <c r="O144" i="1"/>
  <c r="R144" i="1" s="1"/>
  <c r="V144" i="1" s="1"/>
  <c r="N144" i="1"/>
  <c r="I146" i="1"/>
  <c r="L145" i="1"/>
  <c r="O42" i="1"/>
  <c r="R42" i="1" s="1"/>
  <c r="V42" i="1" s="1"/>
  <c r="N42" i="1"/>
  <c r="L43" i="1"/>
  <c r="AC39" i="15"/>
  <c r="AD38" i="15"/>
  <c r="AC149" i="1" l="1"/>
  <c r="AD148" i="1"/>
  <c r="J148" i="1" s="1"/>
  <c r="K148" i="1" s="1"/>
  <c r="Q147" i="1"/>
  <c r="P148" i="1"/>
  <c r="O145" i="1"/>
  <c r="R145" i="1" s="1"/>
  <c r="V145" i="1" s="1"/>
  <c r="N145" i="1"/>
  <c r="I147" i="1"/>
  <c r="L146" i="1"/>
  <c r="L44" i="1"/>
  <c r="O43" i="1"/>
  <c r="R43" i="1" s="1"/>
  <c r="V43" i="1" s="1"/>
  <c r="N43" i="1"/>
  <c r="AC40" i="15"/>
  <c r="AD39" i="15"/>
  <c r="AC150" i="1" l="1"/>
  <c r="AD149" i="1"/>
  <c r="J149" i="1" s="1"/>
  <c r="K149" i="1" s="1"/>
  <c r="Q148" i="1"/>
  <c r="P149" i="1"/>
  <c r="N146" i="1"/>
  <c r="O146" i="1"/>
  <c r="R146" i="1" s="1"/>
  <c r="V146" i="1" s="1"/>
  <c r="I148" i="1"/>
  <c r="L147" i="1"/>
  <c r="N44" i="1"/>
  <c r="O44" i="1"/>
  <c r="R44" i="1" s="1"/>
  <c r="V44" i="1" s="1"/>
  <c r="L45" i="1"/>
  <c r="AC41" i="15"/>
  <c r="AD40" i="15"/>
  <c r="AC151" i="1" l="1"/>
  <c r="AD150" i="1"/>
  <c r="J150" i="1" s="1"/>
  <c r="K150" i="1" s="1"/>
  <c r="Q149" i="1"/>
  <c r="P150" i="1"/>
  <c r="I149" i="1"/>
  <c r="L148" i="1"/>
  <c r="N147" i="1"/>
  <c r="O147" i="1"/>
  <c r="R147" i="1" s="1"/>
  <c r="V147" i="1" s="1"/>
  <c r="L46" i="1"/>
  <c r="O45" i="1"/>
  <c r="R45" i="1" s="1"/>
  <c r="V45" i="1" s="1"/>
  <c r="N45" i="1"/>
  <c r="AC42" i="15"/>
  <c r="AD41" i="15"/>
  <c r="AC152" i="1" l="1"/>
  <c r="AD151" i="1"/>
  <c r="J151" i="1" s="1"/>
  <c r="K151" i="1" s="1"/>
  <c r="Q150" i="1"/>
  <c r="P151" i="1"/>
  <c r="O148" i="1"/>
  <c r="R148" i="1" s="1"/>
  <c r="V148" i="1" s="1"/>
  <c r="N148" i="1"/>
  <c r="I150" i="1"/>
  <c r="L149" i="1"/>
  <c r="O46" i="1"/>
  <c r="R46" i="1" s="1"/>
  <c r="V46" i="1" s="1"/>
  <c r="N46" i="1"/>
  <c r="L47" i="1"/>
  <c r="AC43" i="15"/>
  <c r="AD42" i="15"/>
  <c r="AC153" i="1" l="1"/>
  <c r="AD152" i="1"/>
  <c r="J152" i="1" s="1"/>
  <c r="K152" i="1" s="1"/>
  <c r="P152" i="1"/>
  <c r="Q151" i="1"/>
  <c r="I151" i="1"/>
  <c r="L150" i="1"/>
  <c r="N149" i="1"/>
  <c r="O149" i="1"/>
  <c r="R149" i="1" s="1"/>
  <c r="V149" i="1" s="1"/>
  <c r="L48" i="1"/>
  <c r="N47" i="1"/>
  <c r="O47" i="1"/>
  <c r="R47" i="1" s="1"/>
  <c r="V47" i="1" s="1"/>
  <c r="AC44" i="15"/>
  <c r="AD43" i="15"/>
  <c r="AC154" i="1" l="1"/>
  <c r="AD153" i="1"/>
  <c r="J153" i="1" s="1"/>
  <c r="K153" i="1" s="1"/>
  <c r="Q152" i="1"/>
  <c r="P153" i="1"/>
  <c r="O150" i="1"/>
  <c r="R150" i="1" s="1"/>
  <c r="V150" i="1" s="1"/>
  <c r="N150" i="1"/>
  <c r="I152" i="1"/>
  <c r="L151" i="1"/>
  <c r="N48" i="1"/>
  <c r="O48" i="1"/>
  <c r="R48" i="1" s="1"/>
  <c r="V48" i="1" s="1"/>
  <c r="L49" i="1"/>
  <c r="AC45" i="15"/>
  <c r="AD44" i="15"/>
  <c r="AC155" i="1" l="1"/>
  <c r="AD154" i="1"/>
  <c r="J154" i="1" s="1"/>
  <c r="K154" i="1" s="1"/>
  <c r="P154" i="1"/>
  <c r="Q153" i="1"/>
  <c r="N151" i="1"/>
  <c r="O151" i="1"/>
  <c r="R151" i="1" s="1"/>
  <c r="V151" i="1" s="1"/>
  <c r="I153" i="1"/>
  <c r="L152" i="1"/>
  <c r="L50" i="1"/>
  <c r="N49" i="1"/>
  <c r="O49" i="1"/>
  <c r="R49" i="1" s="1"/>
  <c r="V49" i="1" s="1"/>
  <c r="AC46" i="15"/>
  <c r="AD45" i="15"/>
  <c r="AC156" i="1" l="1"/>
  <c r="AD155" i="1"/>
  <c r="J155" i="1" s="1"/>
  <c r="K155" i="1" s="1"/>
  <c r="P155" i="1"/>
  <c r="Q154" i="1"/>
  <c r="N152" i="1"/>
  <c r="O152" i="1"/>
  <c r="R152" i="1" s="1"/>
  <c r="V152" i="1" s="1"/>
  <c r="I154" i="1"/>
  <c r="L153" i="1"/>
  <c r="L51" i="1"/>
  <c r="O50" i="1"/>
  <c r="R50" i="1" s="1"/>
  <c r="V50" i="1" s="1"/>
  <c r="N50" i="1"/>
  <c r="AC47" i="15"/>
  <c r="AD46" i="15"/>
  <c r="AC157" i="1" l="1"/>
  <c r="AD156" i="1"/>
  <c r="J156" i="1" s="1"/>
  <c r="K156" i="1" s="1"/>
  <c r="Q155" i="1"/>
  <c r="P156" i="1"/>
  <c r="I155" i="1"/>
  <c r="L154" i="1"/>
  <c r="N153" i="1"/>
  <c r="O153" i="1"/>
  <c r="R153" i="1" s="1"/>
  <c r="V153" i="1" s="1"/>
  <c r="L52" i="1"/>
  <c r="O51" i="1"/>
  <c r="R51" i="1" s="1"/>
  <c r="V51" i="1" s="1"/>
  <c r="N51" i="1"/>
  <c r="AC48" i="15"/>
  <c r="AD47" i="15"/>
  <c r="AC158" i="1" l="1"/>
  <c r="AD157" i="1"/>
  <c r="J157" i="1" s="1"/>
  <c r="K157" i="1" s="1"/>
  <c r="Q156" i="1"/>
  <c r="P157" i="1"/>
  <c r="O154" i="1"/>
  <c r="R154" i="1" s="1"/>
  <c r="V154" i="1" s="1"/>
  <c r="N154" i="1"/>
  <c r="I156" i="1"/>
  <c r="L155" i="1"/>
  <c r="O52" i="1"/>
  <c r="R52" i="1" s="1"/>
  <c r="V52" i="1" s="1"/>
  <c r="N52" i="1"/>
  <c r="L53" i="1"/>
  <c r="AC49" i="15"/>
  <c r="AD48" i="15"/>
  <c r="AC159" i="1" l="1"/>
  <c r="AD158" i="1"/>
  <c r="J158" i="1" s="1"/>
  <c r="K158" i="1" s="1"/>
  <c r="P158" i="1"/>
  <c r="Q157" i="1"/>
  <c r="N155" i="1"/>
  <c r="O155" i="1"/>
  <c r="R155" i="1" s="1"/>
  <c r="V155" i="1" s="1"/>
  <c r="I157" i="1"/>
  <c r="L156" i="1"/>
  <c r="L54" i="1"/>
  <c r="O53" i="1"/>
  <c r="R53" i="1" s="1"/>
  <c r="V53" i="1" s="1"/>
  <c r="N53" i="1"/>
  <c r="AC50" i="15"/>
  <c r="AD49" i="15"/>
  <c r="AC160" i="1" l="1"/>
  <c r="AD159" i="1"/>
  <c r="J159" i="1" s="1"/>
  <c r="K159" i="1" s="1"/>
  <c r="Q158" i="1"/>
  <c r="P159" i="1"/>
  <c r="N156" i="1"/>
  <c r="O156" i="1"/>
  <c r="R156" i="1" s="1"/>
  <c r="V156" i="1" s="1"/>
  <c r="I158" i="1"/>
  <c r="L157" i="1"/>
  <c r="L55" i="1"/>
  <c r="O54" i="1"/>
  <c r="R54" i="1" s="1"/>
  <c r="V54" i="1" s="1"/>
  <c r="N54" i="1"/>
  <c r="AC51" i="15"/>
  <c r="AD50" i="15"/>
  <c r="AC161" i="1" l="1"/>
  <c r="AD160" i="1"/>
  <c r="J160" i="1" s="1"/>
  <c r="K160" i="1" s="1"/>
  <c r="P160" i="1"/>
  <c r="Q159" i="1"/>
  <c r="N157" i="1"/>
  <c r="O157" i="1"/>
  <c r="R157" i="1" s="1"/>
  <c r="V157" i="1" s="1"/>
  <c r="I159" i="1"/>
  <c r="L158" i="1"/>
  <c r="O55" i="1"/>
  <c r="R55" i="1" s="1"/>
  <c r="V55" i="1" s="1"/>
  <c r="N55" i="1"/>
  <c r="L56" i="1"/>
  <c r="AC52" i="15"/>
  <c r="AD51" i="15"/>
  <c r="AC162" i="1" l="1"/>
  <c r="AD161" i="1"/>
  <c r="J161" i="1" s="1"/>
  <c r="K161" i="1" s="1"/>
  <c r="P161" i="1"/>
  <c r="Q160" i="1"/>
  <c r="I160" i="1"/>
  <c r="L159" i="1"/>
  <c r="N158" i="1"/>
  <c r="O158" i="1"/>
  <c r="R158" i="1" s="1"/>
  <c r="V158" i="1" s="1"/>
  <c r="O56" i="1"/>
  <c r="R56" i="1" s="1"/>
  <c r="V56" i="1" s="1"/>
  <c r="N56" i="1"/>
  <c r="L57" i="1"/>
  <c r="AC53" i="15"/>
  <c r="AD52" i="15"/>
  <c r="AC163" i="1" l="1"/>
  <c r="AD162" i="1"/>
  <c r="J162" i="1" s="1"/>
  <c r="K162" i="1" s="1"/>
  <c r="Q161" i="1"/>
  <c r="P162" i="1"/>
  <c r="N159" i="1"/>
  <c r="O159" i="1"/>
  <c r="R159" i="1" s="1"/>
  <c r="V159" i="1" s="1"/>
  <c r="I161" i="1"/>
  <c r="L160" i="1"/>
  <c r="N57" i="1"/>
  <c r="O57" i="1"/>
  <c r="R57" i="1" s="1"/>
  <c r="V57" i="1" s="1"/>
  <c r="L58" i="1"/>
  <c r="AC54" i="15"/>
  <c r="AD53" i="15"/>
  <c r="AC164" i="1" l="1"/>
  <c r="AD163" i="1"/>
  <c r="J163" i="1" s="1"/>
  <c r="K163" i="1" s="1"/>
  <c r="Q162" i="1"/>
  <c r="P163" i="1"/>
  <c r="O160" i="1"/>
  <c r="R160" i="1" s="1"/>
  <c r="V160" i="1" s="1"/>
  <c r="N160" i="1"/>
  <c r="I162" i="1"/>
  <c r="L161" i="1"/>
  <c r="N58" i="1"/>
  <c r="O58" i="1"/>
  <c r="R58" i="1" s="1"/>
  <c r="V58" i="1" s="1"/>
  <c r="L59" i="1"/>
  <c r="AC55" i="15"/>
  <c r="AD54" i="15"/>
  <c r="AC165" i="1" l="1"/>
  <c r="AD164" i="1"/>
  <c r="J164" i="1" s="1"/>
  <c r="K164" i="1" s="1"/>
  <c r="Q163" i="1"/>
  <c r="P164" i="1"/>
  <c r="N161" i="1"/>
  <c r="O161" i="1"/>
  <c r="R161" i="1" s="1"/>
  <c r="V161" i="1" s="1"/>
  <c r="I163" i="1"/>
  <c r="L162" i="1"/>
  <c r="O59" i="1"/>
  <c r="R59" i="1" s="1"/>
  <c r="V59" i="1" s="1"/>
  <c r="N59" i="1"/>
  <c r="L60" i="1"/>
  <c r="AC56" i="15"/>
  <c r="AD55" i="15"/>
  <c r="AC166" i="1" l="1"/>
  <c r="AD165" i="1"/>
  <c r="J165" i="1" s="1"/>
  <c r="K165" i="1" s="1"/>
  <c r="Q164" i="1"/>
  <c r="P165" i="1"/>
  <c r="I164" i="1"/>
  <c r="L163" i="1"/>
  <c r="O162" i="1"/>
  <c r="R162" i="1" s="1"/>
  <c r="V162" i="1" s="1"/>
  <c r="N162" i="1"/>
  <c r="O60" i="1"/>
  <c r="R60" i="1" s="1"/>
  <c r="V60" i="1" s="1"/>
  <c r="N60" i="1"/>
  <c r="L61" i="1"/>
  <c r="AC57" i="15"/>
  <c r="AD56" i="15"/>
  <c r="AC167" i="1" l="1"/>
  <c r="AD166" i="1"/>
  <c r="J166" i="1" s="1"/>
  <c r="K166" i="1" s="1"/>
  <c r="Q165" i="1"/>
  <c r="P166" i="1"/>
  <c r="O163" i="1"/>
  <c r="R163" i="1" s="1"/>
  <c r="V163" i="1" s="1"/>
  <c r="N163" i="1"/>
  <c r="I165" i="1"/>
  <c r="L164" i="1"/>
  <c r="L62" i="1"/>
  <c r="N61" i="1"/>
  <c r="O61" i="1"/>
  <c r="R61" i="1" s="1"/>
  <c r="V61" i="1" s="1"/>
  <c r="AC58" i="15"/>
  <c r="AD57" i="15"/>
  <c r="AC168" i="1" l="1"/>
  <c r="AD167" i="1"/>
  <c r="J167" i="1" s="1"/>
  <c r="K167" i="1" s="1"/>
  <c r="Q166" i="1"/>
  <c r="P167" i="1"/>
  <c r="N164" i="1"/>
  <c r="O164" i="1"/>
  <c r="R164" i="1" s="1"/>
  <c r="V164" i="1" s="1"/>
  <c r="I166" i="1"/>
  <c r="L165" i="1"/>
  <c r="O62" i="1"/>
  <c r="R62" i="1" s="1"/>
  <c r="V62" i="1" s="1"/>
  <c r="N62" i="1"/>
  <c r="L63" i="1"/>
  <c r="AC59" i="15"/>
  <c r="AD58" i="15"/>
  <c r="AC169" i="1" l="1"/>
  <c r="AD168" i="1"/>
  <c r="J168" i="1" s="1"/>
  <c r="K168" i="1" s="1"/>
  <c r="P168" i="1"/>
  <c r="Q167" i="1"/>
  <c r="N165" i="1"/>
  <c r="O165" i="1"/>
  <c r="R165" i="1" s="1"/>
  <c r="V165" i="1" s="1"/>
  <c r="I167" i="1"/>
  <c r="L166" i="1"/>
  <c r="O63" i="1"/>
  <c r="R63" i="1" s="1"/>
  <c r="V63" i="1" s="1"/>
  <c r="N63" i="1"/>
  <c r="L64" i="1"/>
  <c r="AC60" i="15"/>
  <c r="AD59" i="15"/>
  <c r="AC170" i="1" l="1"/>
  <c r="AD169" i="1"/>
  <c r="J169" i="1" s="1"/>
  <c r="K169" i="1" s="1"/>
  <c r="Q168" i="1"/>
  <c r="P169" i="1"/>
  <c r="O166" i="1"/>
  <c r="R166" i="1" s="1"/>
  <c r="V166" i="1" s="1"/>
  <c r="N166" i="1"/>
  <c r="I168" i="1"/>
  <c r="L167" i="1"/>
  <c r="L65" i="1"/>
  <c r="N64" i="1"/>
  <c r="O64" i="1"/>
  <c r="R64" i="1" s="1"/>
  <c r="V64" i="1" s="1"/>
  <c r="AC61" i="15"/>
  <c r="AD60" i="15"/>
  <c r="AC171" i="1" l="1"/>
  <c r="AD170" i="1"/>
  <c r="J170" i="1" s="1"/>
  <c r="K170" i="1" s="1"/>
  <c r="Q169" i="1"/>
  <c r="P170" i="1"/>
  <c r="O167" i="1"/>
  <c r="R167" i="1" s="1"/>
  <c r="V167" i="1" s="1"/>
  <c r="N167" i="1"/>
  <c r="I169" i="1"/>
  <c r="L168" i="1"/>
  <c r="N65" i="1"/>
  <c r="O65" i="1"/>
  <c r="R65" i="1" s="1"/>
  <c r="V65" i="1" s="1"/>
  <c r="L66" i="1"/>
  <c r="AC62" i="15"/>
  <c r="AD61" i="15"/>
  <c r="AC172" i="1" l="1"/>
  <c r="AD171" i="1"/>
  <c r="J171" i="1" s="1"/>
  <c r="K171" i="1" s="1"/>
  <c r="P171" i="1"/>
  <c r="Q170" i="1"/>
  <c r="O168" i="1"/>
  <c r="R168" i="1" s="1"/>
  <c r="V168" i="1" s="1"/>
  <c r="N168" i="1"/>
  <c r="I170" i="1"/>
  <c r="L169" i="1"/>
  <c r="O66" i="1"/>
  <c r="R66" i="1" s="1"/>
  <c r="V66" i="1" s="1"/>
  <c r="N66" i="1"/>
  <c r="L67" i="1"/>
  <c r="AC63" i="15"/>
  <c r="AD62" i="15"/>
  <c r="AC173" i="1" l="1"/>
  <c r="AD172" i="1"/>
  <c r="J172" i="1" s="1"/>
  <c r="K172" i="1" s="1"/>
  <c r="Q171" i="1"/>
  <c r="P172" i="1"/>
  <c r="N169" i="1"/>
  <c r="O169" i="1"/>
  <c r="R169" i="1" s="1"/>
  <c r="V169" i="1" s="1"/>
  <c r="I171" i="1"/>
  <c r="L170" i="1"/>
  <c r="O67" i="1"/>
  <c r="R67" i="1" s="1"/>
  <c r="V67" i="1" s="1"/>
  <c r="N67" i="1"/>
  <c r="L68" i="1"/>
  <c r="AC64" i="15"/>
  <c r="AD63" i="15"/>
  <c r="AC174" i="1" l="1"/>
  <c r="AD173" i="1"/>
  <c r="J173" i="1" s="1"/>
  <c r="K173" i="1" s="1"/>
  <c r="P173" i="1"/>
  <c r="Q172" i="1"/>
  <c r="I172" i="1"/>
  <c r="L171" i="1"/>
  <c r="N170" i="1"/>
  <c r="O170" i="1"/>
  <c r="R170" i="1" s="1"/>
  <c r="V170" i="1" s="1"/>
  <c r="O68" i="1"/>
  <c r="R68" i="1" s="1"/>
  <c r="V68" i="1" s="1"/>
  <c r="N68" i="1"/>
  <c r="L69" i="1"/>
  <c r="AC65" i="15"/>
  <c r="AD64" i="15"/>
  <c r="AC175" i="1" l="1"/>
  <c r="AD174" i="1"/>
  <c r="J174" i="1" s="1"/>
  <c r="K174" i="1" s="1"/>
  <c r="Q173" i="1"/>
  <c r="P174" i="1"/>
  <c r="N171" i="1"/>
  <c r="O171" i="1"/>
  <c r="R171" i="1" s="1"/>
  <c r="V171" i="1" s="1"/>
  <c r="I173" i="1"/>
  <c r="L172" i="1"/>
  <c r="O69" i="1"/>
  <c r="R69" i="1" s="1"/>
  <c r="V69" i="1" s="1"/>
  <c r="N69" i="1"/>
  <c r="L70" i="1"/>
  <c r="AC66" i="15"/>
  <c r="AD65" i="15"/>
  <c r="AC176" i="1" l="1"/>
  <c r="AD175" i="1"/>
  <c r="J175" i="1" s="1"/>
  <c r="K175" i="1" s="1"/>
  <c r="Q174" i="1"/>
  <c r="P175" i="1"/>
  <c r="N172" i="1"/>
  <c r="O172" i="1"/>
  <c r="R172" i="1" s="1"/>
  <c r="V172" i="1" s="1"/>
  <c r="I174" i="1"/>
  <c r="L173" i="1"/>
  <c r="N70" i="1"/>
  <c r="O70" i="1"/>
  <c r="R70" i="1" s="1"/>
  <c r="V70" i="1" s="1"/>
  <c r="L71" i="1"/>
  <c r="AC67" i="15"/>
  <c r="AD66" i="15"/>
  <c r="AC177" i="1" l="1"/>
  <c r="AD176" i="1"/>
  <c r="J176" i="1" s="1"/>
  <c r="K176" i="1" s="1"/>
  <c r="P176" i="1"/>
  <c r="Q175" i="1"/>
  <c r="N173" i="1"/>
  <c r="O173" i="1"/>
  <c r="R173" i="1" s="1"/>
  <c r="V173" i="1" s="1"/>
  <c r="I175" i="1"/>
  <c r="L174" i="1"/>
  <c r="L72" i="1"/>
  <c r="O71" i="1"/>
  <c r="R71" i="1" s="1"/>
  <c r="V71" i="1" s="1"/>
  <c r="N71" i="1"/>
  <c r="AC68" i="15"/>
  <c r="AD67" i="15"/>
  <c r="AC178" i="1" l="1"/>
  <c r="AD177" i="1"/>
  <c r="J177" i="1" s="1"/>
  <c r="K177" i="1" s="1"/>
  <c r="Q176" i="1"/>
  <c r="P177" i="1"/>
  <c r="N174" i="1"/>
  <c r="O174" i="1"/>
  <c r="R174" i="1" s="1"/>
  <c r="V174" i="1" s="1"/>
  <c r="I176" i="1"/>
  <c r="L175" i="1"/>
  <c r="O72" i="1"/>
  <c r="R72" i="1" s="1"/>
  <c r="V72" i="1" s="1"/>
  <c r="N72" i="1"/>
  <c r="L73" i="1"/>
  <c r="AC69" i="15"/>
  <c r="AD68" i="15"/>
  <c r="AC179" i="1" l="1"/>
  <c r="AD178" i="1"/>
  <c r="J178" i="1" s="1"/>
  <c r="K178" i="1" s="1"/>
  <c r="P178" i="1"/>
  <c r="Q177" i="1"/>
  <c r="N175" i="1"/>
  <c r="O175" i="1"/>
  <c r="R175" i="1" s="1"/>
  <c r="V175" i="1" s="1"/>
  <c r="I177" i="1"/>
  <c r="L176" i="1"/>
  <c r="O73" i="1"/>
  <c r="R73" i="1" s="1"/>
  <c r="V73" i="1" s="1"/>
  <c r="N73" i="1"/>
  <c r="L74" i="1"/>
  <c r="AC70" i="15"/>
  <c r="AD69" i="15"/>
  <c r="AC180" i="1" l="1"/>
  <c r="AD179" i="1"/>
  <c r="J179" i="1" s="1"/>
  <c r="K179" i="1" s="1"/>
  <c r="P179" i="1"/>
  <c r="Q178" i="1"/>
  <c r="O176" i="1"/>
  <c r="R176" i="1" s="1"/>
  <c r="V176" i="1" s="1"/>
  <c r="N176" i="1"/>
  <c r="I178" i="1"/>
  <c r="L177" i="1"/>
  <c r="L75" i="1"/>
  <c r="N74" i="1"/>
  <c r="O74" i="1"/>
  <c r="R74" i="1" s="1"/>
  <c r="V74" i="1" s="1"/>
  <c r="AC71" i="15"/>
  <c r="AD70" i="15"/>
  <c r="AC181" i="1" l="1"/>
  <c r="AD180" i="1"/>
  <c r="J180" i="1" s="1"/>
  <c r="K180" i="1" s="1"/>
  <c r="Q179" i="1"/>
  <c r="P180" i="1"/>
  <c r="N177" i="1"/>
  <c r="O177" i="1"/>
  <c r="R177" i="1" s="1"/>
  <c r="V177" i="1" s="1"/>
  <c r="I179" i="1"/>
  <c r="L178" i="1"/>
  <c r="N75" i="1"/>
  <c r="O75" i="1"/>
  <c r="R75" i="1" s="1"/>
  <c r="V75" i="1" s="1"/>
  <c r="L76" i="1"/>
  <c r="AC72" i="15"/>
  <c r="AD71" i="15"/>
  <c r="AC182" i="1" l="1"/>
  <c r="AD181" i="1"/>
  <c r="J181" i="1" s="1"/>
  <c r="K181" i="1" s="1"/>
  <c r="P181" i="1"/>
  <c r="Q180" i="1"/>
  <c r="N178" i="1"/>
  <c r="O178" i="1"/>
  <c r="R178" i="1" s="1"/>
  <c r="V178" i="1" s="1"/>
  <c r="I180" i="1"/>
  <c r="L179" i="1"/>
  <c r="O76" i="1"/>
  <c r="R76" i="1" s="1"/>
  <c r="V76" i="1" s="1"/>
  <c r="N76" i="1"/>
  <c r="L77" i="1"/>
  <c r="AC73" i="15"/>
  <c r="AD72" i="15"/>
  <c r="AC183" i="1" l="1"/>
  <c r="AD182" i="1"/>
  <c r="J182" i="1" s="1"/>
  <c r="K182" i="1" s="1"/>
  <c r="P182" i="1"/>
  <c r="Q181" i="1"/>
  <c r="O179" i="1"/>
  <c r="R179" i="1" s="1"/>
  <c r="V179" i="1" s="1"/>
  <c r="N179" i="1"/>
  <c r="I181" i="1"/>
  <c r="L180" i="1"/>
  <c r="O77" i="1"/>
  <c r="R77" i="1" s="1"/>
  <c r="V77" i="1" s="1"/>
  <c r="N77" i="1"/>
  <c r="L78" i="1"/>
  <c r="AC74" i="15"/>
  <c r="AD73" i="15"/>
  <c r="AC184" i="1" l="1"/>
  <c r="AD183" i="1"/>
  <c r="J183" i="1" s="1"/>
  <c r="K183" i="1" s="1"/>
  <c r="Q182" i="1"/>
  <c r="P183" i="1"/>
  <c r="O180" i="1"/>
  <c r="R180" i="1" s="1"/>
  <c r="V180" i="1" s="1"/>
  <c r="N180" i="1"/>
  <c r="I182" i="1"/>
  <c r="L181" i="1"/>
  <c r="L79" i="1"/>
  <c r="O78" i="1"/>
  <c r="R78" i="1" s="1"/>
  <c r="V78" i="1" s="1"/>
  <c r="N78" i="1"/>
  <c r="AC75" i="15"/>
  <c r="AD74" i="15"/>
  <c r="AC185" i="1" l="1"/>
  <c r="AD184" i="1"/>
  <c r="J184" i="1" s="1"/>
  <c r="K184" i="1" s="1"/>
  <c r="Q183" i="1"/>
  <c r="P184" i="1"/>
  <c r="N181" i="1"/>
  <c r="O181" i="1"/>
  <c r="R181" i="1" s="1"/>
  <c r="V181" i="1" s="1"/>
  <c r="I183" i="1"/>
  <c r="L182" i="1"/>
  <c r="L80" i="1"/>
  <c r="O79" i="1"/>
  <c r="R79" i="1" s="1"/>
  <c r="V79" i="1" s="1"/>
  <c r="N79" i="1"/>
  <c r="AC76" i="15"/>
  <c r="AD75" i="15"/>
  <c r="AC186" i="1" l="1"/>
  <c r="AD185" i="1"/>
  <c r="J185" i="1" s="1"/>
  <c r="K185" i="1" s="1"/>
  <c r="Q184" i="1"/>
  <c r="P185" i="1"/>
  <c r="N182" i="1"/>
  <c r="O182" i="1"/>
  <c r="R182" i="1" s="1"/>
  <c r="V182" i="1" s="1"/>
  <c r="I184" i="1"/>
  <c r="L183" i="1"/>
  <c r="N80" i="1"/>
  <c r="O80" i="1"/>
  <c r="R80" i="1" s="1"/>
  <c r="V80" i="1" s="1"/>
  <c r="L81" i="1"/>
  <c r="AC77" i="15"/>
  <c r="AD76" i="15"/>
  <c r="AC187" i="1" l="1"/>
  <c r="AD186" i="1"/>
  <c r="J186" i="1" s="1"/>
  <c r="K186" i="1" s="1"/>
  <c r="Q185" i="1"/>
  <c r="P186" i="1"/>
  <c r="O183" i="1"/>
  <c r="R183" i="1" s="1"/>
  <c r="V183" i="1" s="1"/>
  <c r="N183" i="1"/>
  <c r="I185" i="1"/>
  <c r="L184" i="1"/>
  <c r="L82" i="1"/>
  <c r="O81" i="1"/>
  <c r="R81" i="1" s="1"/>
  <c r="V81" i="1" s="1"/>
  <c r="N81" i="1"/>
  <c r="AC78" i="15"/>
  <c r="AD77" i="15"/>
  <c r="AC188" i="1" l="1"/>
  <c r="AD187" i="1"/>
  <c r="J187" i="1" s="1"/>
  <c r="K187" i="1" s="1"/>
  <c r="P187" i="1"/>
  <c r="Q186" i="1"/>
  <c r="O184" i="1"/>
  <c r="R184" i="1" s="1"/>
  <c r="V184" i="1" s="1"/>
  <c r="N184" i="1"/>
  <c r="I186" i="1"/>
  <c r="L185" i="1"/>
  <c r="O82" i="1"/>
  <c r="R82" i="1" s="1"/>
  <c r="V82" i="1" s="1"/>
  <c r="N82" i="1"/>
  <c r="L83" i="1"/>
  <c r="AC79" i="15"/>
  <c r="AD78" i="15"/>
  <c r="AC189" i="1" l="1"/>
  <c r="AD188" i="1"/>
  <c r="J188" i="1" s="1"/>
  <c r="K188" i="1" s="1"/>
  <c r="Q187" i="1"/>
  <c r="P188" i="1"/>
  <c r="I187" i="1"/>
  <c r="L186" i="1"/>
  <c r="N185" i="1"/>
  <c r="O185" i="1"/>
  <c r="R185" i="1" s="1"/>
  <c r="V185" i="1" s="1"/>
  <c r="N83" i="1"/>
  <c r="O83" i="1"/>
  <c r="R83" i="1" s="1"/>
  <c r="V83" i="1" s="1"/>
  <c r="L84" i="1"/>
  <c r="AC80" i="15"/>
  <c r="AD79" i="15"/>
  <c r="AC190" i="1" l="1"/>
  <c r="AD189" i="1"/>
  <c r="J189" i="1" s="1"/>
  <c r="K189" i="1" s="1"/>
  <c r="Q188" i="1"/>
  <c r="P189" i="1"/>
  <c r="N186" i="1"/>
  <c r="O186" i="1"/>
  <c r="R186" i="1" s="1"/>
  <c r="V186" i="1" s="1"/>
  <c r="I188" i="1"/>
  <c r="L187" i="1"/>
  <c r="N84" i="1"/>
  <c r="O84" i="1"/>
  <c r="R84" i="1" s="1"/>
  <c r="V84" i="1" s="1"/>
  <c r="L85" i="1"/>
  <c r="AC81" i="15"/>
  <c r="AD80" i="15"/>
  <c r="AC191" i="1" l="1"/>
  <c r="AD190" i="1"/>
  <c r="J190" i="1" s="1"/>
  <c r="K190" i="1" s="1"/>
  <c r="P190" i="1"/>
  <c r="Q189" i="1"/>
  <c r="N187" i="1"/>
  <c r="O187" i="1"/>
  <c r="R187" i="1" s="1"/>
  <c r="V187" i="1" s="1"/>
  <c r="I189" i="1"/>
  <c r="L188" i="1"/>
  <c r="L86" i="1"/>
  <c r="O85" i="1"/>
  <c r="R85" i="1" s="1"/>
  <c r="V85" i="1" s="1"/>
  <c r="N85" i="1"/>
  <c r="AC82" i="15"/>
  <c r="AD81" i="15"/>
  <c r="AC192" i="1" l="1"/>
  <c r="AD191" i="1"/>
  <c r="J191" i="1" s="1"/>
  <c r="K191" i="1" s="1"/>
  <c r="Q190" i="1"/>
  <c r="P191" i="1"/>
  <c r="N188" i="1"/>
  <c r="O188" i="1"/>
  <c r="R188" i="1" s="1"/>
  <c r="V188" i="1" s="1"/>
  <c r="I190" i="1"/>
  <c r="L189" i="1"/>
  <c r="L87" i="1"/>
  <c r="O86" i="1"/>
  <c r="R86" i="1" s="1"/>
  <c r="V86" i="1" s="1"/>
  <c r="N86" i="1"/>
  <c r="AC83" i="15"/>
  <c r="AD82" i="15"/>
  <c r="AC193" i="1" l="1"/>
  <c r="AD192" i="1"/>
  <c r="J192" i="1" s="1"/>
  <c r="K192" i="1" s="1"/>
  <c r="Q191" i="1"/>
  <c r="P192" i="1"/>
  <c r="I191" i="1"/>
  <c r="L190" i="1"/>
  <c r="N189" i="1"/>
  <c r="O189" i="1"/>
  <c r="R189" i="1" s="1"/>
  <c r="V189" i="1" s="1"/>
  <c r="L88" i="1"/>
  <c r="O87" i="1"/>
  <c r="R87" i="1" s="1"/>
  <c r="V87" i="1" s="1"/>
  <c r="N87" i="1"/>
  <c r="AC84" i="15"/>
  <c r="AD83" i="15"/>
  <c r="AC194" i="1" l="1"/>
  <c r="AD193" i="1"/>
  <c r="J193" i="1" s="1"/>
  <c r="K193" i="1" s="1"/>
  <c r="Q192" i="1"/>
  <c r="P193" i="1"/>
  <c r="N190" i="1"/>
  <c r="O190" i="1"/>
  <c r="R190" i="1" s="1"/>
  <c r="V190" i="1" s="1"/>
  <c r="I192" i="1"/>
  <c r="L191" i="1"/>
  <c r="L89" i="1"/>
  <c r="O88" i="1"/>
  <c r="R88" i="1" s="1"/>
  <c r="V88" i="1" s="1"/>
  <c r="N88" i="1"/>
  <c r="AC85" i="15"/>
  <c r="AD84" i="15"/>
  <c r="AC195" i="1" l="1"/>
  <c r="AD194" i="1"/>
  <c r="J194" i="1" s="1"/>
  <c r="K194" i="1" s="1"/>
  <c r="P194" i="1"/>
  <c r="Q193" i="1"/>
  <c r="I193" i="1"/>
  <c r="L192" i="1"/>
  <c r="O191" i="1"/>
  <c r="R191" i="1" s="1"/>
  <c r="V191" i="1" s="1"/>
  <c r="N191" i="1"/>
  <c r="N89" i="1"/>
  <c r="O89" i="1"/>
  <c r="R89" i="1" s="1"/>
  <c r="V89" i="1" s="1"/>
  <c r="L90" i="1"/>
  <c r="AC86" i="15"/>
  <c r="AD85" i="15"/>
  <c r="AC196" i="1" l="1"/>
  <c r="AD195" i="1"/>
  <c r="J195" i="1" s="1"/>
  <c r="K195" i="1" s="1"/>
  <c r="P195" i="1"/>
  <c r="Q194" i="1"/>
  <c r="O192" i="1"/>
  <c r="R192" i="1" s="1"/>
  <c r="V192" i="1" s="1"/>
  <c r="N192" i="1"/>
  <c r="I194" i="1"/>
  <c r="L193" i="1"/>
  <c r="L91" i="1"/>
  <c r="N90" i="1"/>
  <c r="O90" i="1"/>
  <c r="R90" i="1" s="1"/>
  <c r="V90" i="1" s="1"/>
  <c r="AC87" i="15"/>
  <c r="AD86" i="15"/>
  <c r="AC197" i="1" l="1"/>
  <c r="AD196" i="1"/>
  <c r="J196" i="1" s="1"/>
  <c r="K196" i="1" s="1"/>
  <c r="Q195" i="1"/>
  <c r="P196" i="1"/>
  <c r="N193" i="1"/>
  <c r="O193" i="1"/>
  <c r="R193" i="1" s="1"/>
  <c r="V193" i="1" s="1"/>
  <c r="I195" i="1"/>
  <c r="L194" i="1"/>
  <c r="L92" i="1"/>
  <c r="O91" i="1"/>
  <c r="R91" i="1" s="1"/>
  <c r="V91" i="1" s="1"/>
  <c r="N91" i="1"/>
  <c r="AC88" i="15"/>
  <c r="AD87" i="15"/>
  <c r="AC198" i="1" l="1"/>
  <c r="AD197" i="1"/>
  <c r="J197" i="1" s="1"/>
  <c r="K197" i="1" s="1"/>
  <c r="P197" i="1"/>
  <c r="Q196" i="1"/>
  <c r="N194" i="1"/>
  <c r="O194" i="1"/>
  <c r="R194" i="1" s="1"/>
  <c r="V194" i="1" s="1"/>
  <c r="I196" i="1"/>
  <c r="L195" i="1"/>
  <c r="L93" i="1"/>
  <c r="N92" i="1"/>
  <c r="O92" i="1"/>
  <c r="R92" i="1" s="1"/>
  <c r="V92" i="1" s="1"/>
  <c r="AC89" i="15"/>
  <c r="AD88" i="15"/>
  <c r="AC199" i="1" l="1"/>
  <c r="AD198" i="1"/>
  <c r="J198" i="1" s="1"/>
  <c r="K198" i="1" s="1"/>
  <c r="Q197" i="1"/>
  <c r="P198" i="1"/>
  <c r="N195" i="1"/>
  <c r="O195" i="1"/>
  <c r="R195" i="1" s="1"/>
  <c r="V195" i="1" s="1"/>
  <c r="I197" i="1"/>
  <c r="L196" i="1"/>
  <c r="L94" i="1"/>
  <c r="O93" i="1"/>
  <c r="R93" i="1" s="1"/>
  <c r="V93" i="1" s="1"/>
  <c r="N93" i="1"/>
  <c r="AC90" i="15"/>
  <c r="AD89" i="15"/>
  <c r="AC200" i="1" l="1"/>
  <c r="AD199" i="1"/>
  <c r="J199" i="1" s="1"/>
  <c r="K199" i="1" s="1"/>
  <c r="P199" i="1"/>
  <c r="Q198" i="1"/>
  <c r="N196" i="1"/>
  <c r="O196" i="1"/>
  <c r="R196" i="1" s="1"/>
  <c r="V196" i="1" s="1"/>
  <c r="I198" i="1"/>
  <c r="L197" i="1"/>
  <c r="O94" i="1"/>
  <c r="R94" i="1" s="1"/>
  <c r="V94" i="1" s="1"/>
  <c r="N94" i="1"/>
  <c r="L95" i="1"/>
  <c r="AC91" i="15"/>
  <c r="AD90" i="15"/>
  <c r="AC201" i="1" l="1"/>
  <c r="AD200" i="1"/>
  <c r="J200" i="1" s="1"/>
  <c r="K200" i="1" s="1"/>
  <c r="Q199" i="1"/>
  <c r="P200" i="1"/>
  <c r="O197" i="1"/>
  <c r="R197" i="1" s="1"/>
  <c r="V197" i="1" s="1"/>
  <c r="N197" i="1"/>
  <c r="I199" i="1"/>
  <c r="L198" i="1"/>
  <c r="N95" i="1"/>
  <c r="O95" i="1"/>
  <c r="R95" i="1" s="1"/>
  <c r="V95" i="1" s="1"/>
  <c r="L96" i="1"/>
  <c r="AC92" i="15"/>
  <c r="AD91" i="15"/>
  <c r="AC202" i="1" l="1"/>
  <c r="AD201" i="1"/>
  <c r="J201" i="1" s="1"/>
  <c r="K201" i="1" s="1"/>
  <c r="P201" i="1"/>
  <c r="Q200" i="1"/>
  <c r="N198" i="1"/>
  <c r="O198" i="1"/>
  <c r="R198" i="1" s="1"/>
  <c r="V198" i="1" s="1"/>
  <c r="I200" i="1"/>
  <c r="L199" i="1"/>
  <c r="L97" i="1"/>
  <c r="O96" i="1"/>
  <c r="R96" i="1" s="1"/>
  <c r="V96" i="1" s="1"/>
  <c r="N96" i="1"/>
  <c r="AC93" i="15"/>
  <c r="AD92" i="15"/>
  <c r="AC203" i="1" l="1"/>
  <c r="AD202" i="1"/>
  <c r="J202" i="1" s="1"/>
  <c r="K202" i="1" s="1"/>
  <c r="P202" i="1"/>
  <c r="Q201" i="1"/>
  <c r="N199" i="1"/>
  <c r="O199" i="1"/>
  <c r="R199" i="1" s="1"/>
  <c r="V199" i="1" s="1"/>
  <c r="I201" i="1"/>
  <c r="L200" i="1"/>
  <c r="L98" i="1"/>
  <c r="O97" i="1"/>
  <c r="R97" i="1" s="1"/>
  <c r="V97" i="1" s="1"/>
  <c r="N97" i="1"/>
  <c r="AC94" i="15"/>
  <c r="AD93" i="15"/>
  <c r="AD203" i="1" l="1"/>
  <c r="J203" i="1" s="1"/>
  <c r="K203" i="1" s="1"/>
  <c r="P203" i="1"/>
  <c r="Q203" i="1" s="1"/>
  <c r="Q202" i="1"/>
  <c r="N200" i="1"/>
  <c r="O200" i="1"/>
  <c r="R200" i="1" s="1"/>
  <c r="V200" i="1" s="1"/>
  <c r="I202" i="1"/>
  <c r="L201" i="1"/>
  <c r="O98" i="1"/>
  <c r="R98" i="1" s="1"/>
  <c r="V98" i="1" s="1"/>
  <c r="N98" i="1"/>
  <c r="L99" i="1"/>
  <c r="AC95" i="15"/>
  <c r="AD94" i="15"/>
  <c r="N201" i="1" l="1"/>
  <c r="O201" i="1"/>
  <c r="R201" i="1" s="1"/>
  <c r="V201" i="1" s="1"/>
  <c r="I203" i="1"/>
  <c r="L203" i="1" s="1"/>
  <c r="L202" i="1"/>
  <c r="O99" i="1"/>
  <c r="R99" i="1" s="1"/>
  <c r="V99" i="1" s="1"/>
  <c r="N99" i="1"/>
  <c r="L100" i="1"/>
  <c r="AC96" i="15"/>
  <c r="AD95" i="15"/>
  <c r="N202" i="1" l="1"/>
  <c r="O202" i="1"/>
  <c r="R202" i="1" s="1"/>
  <c r="V202" i="1" s="1"/>
  <c r="N203" i="1"/>
  <c r="O203" i="1"/>
  <c r="R203" i="1" s="1"/>
  <c r="V203" i="1" s="1"/>
  <c r="O100" i="1"/>
  <c r="R100" i="1" s="1"/>
  <c r="V100" i="1" s="1"/>
  <c r="N100" i="1"/>
  <c r="L101" i="1"/>
  <c r="AC97" i="15"/>
  <c r="AD96" i="15"/>
  <c r="L102" i="1" l="1"/>
  <c r="N101" i="1"/>
  <c r="O101" i="1"/>
  <c r="R101" i="1" s="1"/>
  <c r="V101" i="1" s="1"/>
  <c r="AC98" i="15"/>
  <c r="AD97" i="15"/>
  <c r="L103" i="1" l="1"/>
  <c r="O102" i="1"/>
  <c r="R102" i="1" s="1"/>
  <c r="V102" i="1" s="1"/>
  <c r="N102" i="1"/>
  <c r="AC99" i="15"/>
  <c r="AD98" i="15"/>
  <c r="N103" i="1" l="1"/>
  <c r="O103" i="1"/>
  <c r="R103" i="1" s="1"/>
  <c r="V103" i="1" s="1"/>
  <c r="L104" i="1"/>
  <c r="AC100" i="15"/>
  <c r="AD99" i="15"/>
  <c r="O104" i="1" l="1"/>
  <c r="R104" i="1" s="1"/>
  <c r="V104" i="1" s="1"/>
  <c r="N104" i="1"/>
  <c r="L107" i="1"/>
  <c r="L105" i="1"/>
  <c r="AC101" i="15"/>
  <c r="AD100" i="15"/>
  <c r="O107" i="1" l="1"/>
  <c r="R107" i="1" s="1"/>
  <c r="V107" i="1" s="1"/>
  <c r="N107" i="1"/>
  <c r="L106" i="1"/>
  <c r="O105" i="1"/>
  <c r="R105" i="1" s="1"/>
  <c r="V105" i="1" s="1"/>
  <c r="N105" i="1"/>
  <c r="AC102" i="15"/>
  <c r="AD101" i="15"/>
  <c r="O106" i="1" l="1"/>
  <c r="R106" i="1" s="1"/>
  <c r="V106" i="1" s="1"/>
  <c r="N106" i="1"/>
  <c r="AC103" i="15"/>
  <c r="AD102" i="15"/>
  <c r="AC104" i="15" l="1"/>
  <c r="AD103" i="15"/>
  <c r="AC105" i="15" l="1"/>
  <c r="AD104" i="15"/>
  <c r="AC106" i="15" l="1"/>
  <c r="AD105" i="15"/>
  <c r="AC107" i="15" l="1"/>
  <c r="AD106" i="15"/>
  <c r="AC108" i="15" l="1"/>
  <c r="AD107" i="15"/>
  <c r="AC109" i="15" l="1"/>
  <c r="AD108" i="15"/>
  <c r="AC110" i="15" l="1"/>
  <c r="AD109" i="15"/>
  <c r="AC111" i="15" l="1"/>
  <c r="AD110" i="15"/>
  <c r="AC112" i="15" l="1"/>
  <c r="AD111" i="15"/>
  <c r="AC113" i="15" l="1"/>
  <c r="AD112" i="15"/>
  <c r="AC114" i="15" l="1"/>
  <c r="AD113" i="15"/>
  <c r="AC115" i="15" l="1"/>
  <c r="AD114" i="15"/>
  <c r="AC116" i="15" l="1"/>
  <c r="AD115" i="15"/>
  <c r="AC117" i="15" l="1"/>
  <c r="AD116" i="15"/>
  <c r="AC118" i="15" l="1"/>
  <c r="AD117" i="15"/>
  <c r="AC119" i="15" l="1"/>
  <c r="AD118" i="15"/>
  <c r="AC120" i="15" l="1"/>
  <c r="AD119" i="15"/>
  <c r="AC121" i="15" l="1"/>
  <c r="AD120" i="15"/>
  <c r="AC122" i="15" l="1"/>
  <c r="AD121" i="15"/>
  <c r="AC123" i="15" l="1"/>
  <c r="AD122" i="15"/>
  <c r="AD123" i="15" l="1"/>
  <c r="U35" i="15" l="1"/>
  <c r="U36" i="15"/>
  <c r="T36" i="15" s="1"/>
  <c r="U37" i="15"/>
  <c r="T37" i="15" s="1"/>
  <c r="U38" i="15"/>
  <c r="T38" i="15" s="1"/>
  <c r="U39" i="15"/>
  <c r="T39" i="15" s="1"/>
  <c r="U40" i="15"/>
  <c r="T40" i="15" s="1"/>
  <c r="U41" i="15"/>
  <c r="T41" i="15" s="1"/>
  <c r="U42" i="15"/>
  <c r="T42" i="15" s="1"/>
  <c r="U43" i="15"/>
  <c r="T43" i="15" s="1"/>
  <c r="U44" i="15"/>
  <c r="T44" i="15" s="1"/>
  <c r="U45" i="15"/>
  <c r="T45" i="15" s="1"/>
  <c r="U46" i="15"/>
  <c r="T46" i="15" s="1"/>
  <c r="U47" i="15"/>
  <c r="T47" i="15" s="1"/>
  <c r="U48" i="15"/>
  <c r="T48" i="15" s="1"/>
  <c r="U49" i="15"/>
  <c r="T49" i="15" s="1"/>
  <c r="U50" i="15"/>
  <c r="T50" i="15" s="1"/>
  <c r="U51" i="15"/>
  <c r="T51" i="15" s="1"/>
  <c r="U52" i="15"/>
  <c r="T52" i="15" s="1"/>
  <c r="U53" i="15"/>
  <c r="U54" i="15"/>
  <c r="T54" i="15" s="1"/>
  <c r="U55" i="15"/>
  <c r="T55" i="15" s="1"/>
  <c r="U56" i="15"/>
  <c r="T56" i="15" s="1"/>
  <c r="U57" i="15"/>
  <c r="T57" i="15" s="1"/>
  <c r="U58" i="15"/>
  <c r="T58" i="15" s="1"/>
  <c r="U59" i="15"/>
  <c r="T59" i="15" s="1"/>
  <c r="U60" i="15"/>
  <c r="T60" i="15" s="1"/>
  <c r="U61" i="15"/>
  <c r="T61" i="15" s="1"/>
  <c r="U62" i="15"/>
  <c r="T62" i="15" s="1"/>
  <c r="U63" i="15"/>
  <c r="T63" i="15" s="1"/>
  <c r="U64" i="15"/>
  <c r="T64" i="15" s="1"/>
  <c r="U65" i="15"/>
  <c r="T65" i="15" s="1"/>
  <c r="U66" i="15"/>
  <c r="T66" i="15" s="1"/>
  <c r="U67" i="15"/>
  <c r="T67" i="15" s="1"/>
  <c r="U68" i="15"/>
  <c r="T68" i="15" s="1"/>
  <c r="U69" i="15"/>
  <c r="T69" i="15" s="1"/>
  <c r="U70" i="15"/>
  <c r="T70" i="15" s="1"/>
  <c r="U71" i="15"/>
  <c r="T71" i="15" s="1"/>
  <c r="U72" i="15"/>
  <c r="T72" i="15" s="1"/>
  <c r="U73" i="15"/>
  <c r="T73" i="15" s="1"/>
  <c r="U74" i="15"/>
  <c r="T74" i="15" s="1"/>
  <c r="U75" i="15"/>
  <c r="T75" i="15" s="1"/>
  <c r="U76" i="15"/>
  <c r="T76" i="15" s="1"/>
  <c r="U77" i="15"/>
  <c r="T77" i="15" s="1"/>
  <c r="U78" i="15"/>
  <c r="T78" i="15" s="1"/>
  <c r="U79" i="15"/>
  <c r="T79" i="15" s="1"/>
  <c r="U80" i="15"/>
  <c r="T80" i="15" s="1"/>
  <c r="U81" i="15"/>
  <c r="T81" i="15" s="1"/>
  <c r="U82" i="15"/>
  <c r="T82" i="15" s="1"/>
  <c r="U83" i="15"/>
  <c r="U84" i="15"/>
  <c r="T84" i="15" s="1"/>
  <c r="U85" i="15"/>
  <c r="T85" i="15" s="1"/>
  <c r="U86" i="15"/>
  <c r="T86" i="15" s="1"/>
  <c r="U87" i="15"/>
  <c r="T87" i="15" s="1"/>
  <c r="U88" i="15"/>
  <c r="T88" i="15" s="1"/>
  <c r="U89" i="15"/>
  <c r="T89" i="15" s="1"/>
  <c r="U90" i="15"/>
  <c r="T90" i="15" s="1"/>
  <c r="U91" i="15"/>
  <c r="T91" i="15" s="1"/>
  <c r="U92" i="15"/>
  <c r="T92" i="15" s="1"/>
  <c r="U93" i="15"/>
  <c r="T93" i="15" s="1"/>
  <c r="U94" i="15"/>
  <c r="T94" i="15" s="1"/>
  <c r="U95" i="15"/>
  <c r="T95" i="15" s="1"/>
  <c r="U96" i="15"/>
  <c r="T96" i="15" s="1"/>
  <c r="U97" i="15"/>
  <c r="T97" i="15" s="1"/>
  <c r="U98" i="15"/>
  <c r="T98" i="15" s="1"/>
  <c r="U99" i="15"/>
  <c r="T99" i="15" s="1"/>
  <c r="U100" i="15"/>
  <c r="T100" i="15" s="1"/>
  <c r="U101" i="15"/>
  <c r="T101" i="15" s="1"/>
  <c r="U102" i="15"/>
  <c r="T102" i="15" s="1"/>
  <c r="U103" i="15"/>
  <c r="T103" i="15" s="1"/>
  <c r="U104" i="15"/>
  <c r="T104" i="15" s="1"/>
  <c r="U105" i="15"/>
  <c r="T105" i="15" s="1"/>
  <c r="U106" i="15"/>
  <c r="T106" i="15" s="1"/>
  <c r="U107" i="15"/>
  <c r="T107" i="15" s="1"/>
  <c r="U108" i="15"/>
  <c r="T108" i="15" s="1"/>
  <c r="U109" i="15"/>
  <c r="T109" i="15" s="1"/>
  <c r="U110" i="15"/>
  <c r="T110" i="15" s="1"/>
  <c r="U111" i="15"/>
  <c r="T111" i="15" s="1"/>
  <c r="U112" i="15"/>
  <c r="T112" i="15" s="1"/>
  <c r="U113" i="15"/>
  <c r="T113" i="15" s="1"/>
  <c r="U114" i="15"/>
  <c r="T114" i="15" s="1"/>
  <c r="U115" i="15"/>
  <c r="U116" i="15"/>
  <c r="T116" i="15" s="1"/>
  <c r="U117" i="15"/>
  <c r="T117" i="15" s="1"/>
  <c r="U118" i="15"/>
  <c r="T118" i="15" s="1"/>
  <c r="U119" i="15"/>
  <c r="T119" i="15" s="1"/>
  <c r="U120" i="15"/>
  <c r="T120" i="15" s="1"/>
  <c r="U121" i="15"/>
  <c r="T121" i="15" s="1"/>
  <c r="U122" i="15"/>
  <c r="T122" i="15" s="1"/>
  <c r="U123" i="15"/>
  <c r="T123" i="15" s="1"/>
  <c r="T35" i="15"/>
  <c r="T53" i="15"/>
  <c r="T83" i="15"/>
  <c r="T115" i="15"/>
  <c r="J7" i="15"/>
  <c r="K7" i="15" s="1"/>
  <c r="L7" i="15" s="1"/>
  <c r="O7" i="15" s="1"/>
  <c r="J8" i="15"/>
  <c r="K8" i="15" s="1"/>
  <c r="L8" i="15" s="1"/>
  <c r="O8" i="15" s="1"/>
  <c r="J9" i="15"/>
  <c r="K9" i="15" s="1"/>
  <c r="L9" i="15" s="1"/>
  <c r="O9" i="15" s="1"/>
  <c r="J10" i="15"/>
  <c r="K10" i="15" s="1"/>
  <c r="L10" i="15" s="1"/>
  <c r="O10" i="15" s="1"/>
  <c r="J11" i="15"/>
  <c r="K11" i="15" s="1"/>
  <c r="L11" i="15" s="1"/>
  <c r="O11" i="15" s="1"/>
  <c r="J12" i="15"/>
  <c r="K12" i="15" s="1"/>
  <c r="L12" i="15" s="1"/>
  <c r="O12" i="15" s="1"/>
  <c r="J13" i="15"/>
  <c r="K13" i="15" s="1"/>
  <c r="J14" i="15"/>
  <c r="K14" i="15" s="1"/>
  <c r="L14" i="15" s="1"/>
  <c r="O14" i="15" s="1"/>
  <c r="J15" i="15"/>
  <c r="K15" i="15" s="1"/>
  <c r="L15" i="15" s="1"/>
  <c r="O15" i="15" s="1"/>
  <c r="J16" i="15"/>
  <c r="K16" i="15" s="1"/>
  <c r="L16" i="15" s="1"/>
  <c r="O16" i="15" s="1"/>
  <c r="J17" i="15"/>
  <c r="K17" i="15" s="1"/>
  <c r="J18" i="15"/>
  <c r="K18" i="15" s="1"/>
  <c r="L18" i="15" s="1"/>
  <c r="O18" i="15" s="1"/>
  <c r="J19" i="15"/>
  <c r="K19" i="15" s="1"/>
  <c r="L19" i="15" s="1"/>
  <c r="O19" i="15" s="1"/>
  <c r="J20" i="15"/>
  <c r="K20" i="15" s="1"/>
  <c r="L20" i="15" s="1"/>
  <c r="O20" i="15" s="1"/>
  <c r="J21" i="15"/>
  <c r="K21" i="15" s="1"/>
  <c r="J22" i="15"/>
  <c r="K22" i="15" s="1"/>
  <c r="L22" i="15" s="1"/>
  <c r="O22" i="15" s="1"/>
  <c r="J23" i="15"/>
  <c r="K23" i="15" s="1"/>
  <c r="L23" i="15" s="1"/>
  <c r="O23" i="15" s="1"/>
  <c r="J24" i="15"/>
  <c r="K24" i="15" s="1"/>
  <c r="J25" i="15"/>
  <c r="K25" i="15" s="1"/>
  <c r="J26" i="15"/>
  <c r="K26" i="15" s="1"/>
  <c r="L26" i="15" s="1"/>
  <c r="O26" i="15" s="1"/>
  <c r="J27" i="15"/>
  <c r="K27" i="15" s="1"/>
  <c r="L27" i="15" s="1"/>
  <c r="O27" i="15" s="1"/>
  <c r="J28" i="15"/>
  <c r="K28" i="15" s="1"/>
  <c r="L28" i="15" s="1"/>
  <c r="O28" i="15" s="1"/>
  <c r="J29" i="15"/>
  <c r="K29" i="15" s="1"/>
  <c r="J30" i="15"/>
  <c r="K30" i="15" s="1"/>
  <c r="L30" i="15" s="1"/>
  <c r="O30" i="15" s="1"/>
  <c r="J31" i="15"/>
  <c r="K31" i="15" s="1"/>
  <c r="L31" i="15" s="1"/>
  <c r="O31" i="15" s="1"/>
  <c r="J32" i="15"/>
  <c r="K32" i="15" s="1"/>
  <c r="L32" i="15" s="1"/>
  <c r="O32" i="15" s="1"/>
  <c r="J33" i="15"/>
  <c r="K33" i="15" s="1"/>
  <c r="J34" i="15"/>
  <c r="K34" i="15" s="1"/>
  <c r="L34" i="15" s="1"/>
  <c r="O34" i="15" s="1"/>
  <c r="J35" i="15"/>
  <c r="K35" i="15" s="1"/>
  <c r="L35" i="15" s="1"/>
  <c r="O35" i="15" s="1"/>
  <c r="J36" i="15"/>
  <c r="K36" i="15" s="1"/>
  <c r="L36" i="15" s="1"/>
  <c r="O36" i="15" s="1"/>
  <c r="J37" i="15"/>
  <c r="K37" i="15" s="1"/>
  <c r="J38" i="15"/>
  <c r="K38" i="15" s="1"/>
  <c r="L38" i="15" s="1"/>
  <c r="O38" i="15" s="1"/>
  <c r="J39" i="15"/>
  <c r="K39" i="15" s="1"/>
  <c r="L39" i="15" s="1"/>
  <c r="O39" i="15" s="1"/>
  <c r="J40" i="15"/>
  <c r="K40" i="15" s="1"/>
  <c r="L40" i="15" s="1"/>
  <c r="O40" i="15" s="1"/>
  <c r="J41" i="15"/>
  <c r="K41" i="15" s="1"/>
  <c r="L41" i="15" s="1"/>
  <c r="O41" i="15" s="1"/>
  <c r="J42" i="15"/>
  <c r="K42" i="15" s="1"/>
  <c r="L42" i="15" s="1"/>
  <c r="O42" i="15" s="1"/>
  <c r="J43" i="15"/>
  <c r="K43" i="15" s="1"/>
  <c r="L43" i="15" s="1"/>
  <c r="O43" i="15" s="1"/>
  <c r="J44" i="15"/>
  <c r="K44" i="15" s="1"/>
  <c r="L44" i="15" s="1"/>
  <c r="O44" i="15" s="1"/>
  <c r="J45" i="15"/>
  <c r="K45" i="15" s="1"/>
  <c r="J46" i="15"/>
  <c r="K46" i="15" s="1"/>
  <c r="L46" i="15" s="1"/>
  <c r="O46" i="15" s="1"/>
  <c r="J47" i="15"/>
  <c r="K47" i="15" s="1"/>
  <c r="L47" i="15" s="1"/>
  <c r="O47" i="15" s="1"/>
  <c r="J48" i="15"/>
  <c r="K48" i="15" s="1"/>
  <c r="L48" i="15" s="1"/>
  <c r="O48" i="15" s="1"/>
  <c r="J49" i="15"/>
  <c r="K49" i="15" s="1"/>
  <c r="J50" i="15"/>
  <c r="K50" i="15" s="1"/>
  <c r="L50" i="15" s="1"/>
  <c r="O50" i="15" s="1"/>
  <c r="J51" i="15"/>
  <c r="K51" i="15" s="1"/>
  <c r="L51" i="15" s="1"/>
  <c r="O51" i="15" s="1"/>
  <c r="J52" i="15"/>
  <c r="K52" i="15" s="1"/>
  <c r="L52" i="15" s="1"/>
  <c r="O52" i="15" s="1"/>
  <c r="J53" i="15"/>
  <c r="K53" i="15" s="1"/>
  <c r="J54" i="15"/>
  <c r="K54" i="15" s="1"/>
  <c r="L54" i="15" s="1"/>
  <c r="O54" i="15" s="1"/>
  <c r="J55" i="15"/>
  <c r="K55" i="15" s="1"/>
  <c r="L55" i="15" s="1"/>
  <c r="O55" i="15" s="1"/>
  <c r="J56" i="15"/>
  <c r="K56" i="15" s="1"/>
  <c r="L56" i="15" s="1"/>
  <c r="O56" i="15" s="1"/>
  <c r="J57" i="15"/>
  <c r="K57" i="15" s="1"/>
  <c r="J58" i="15"/>
  <c r="K58" i="15" s="1"/>
  <c r="L58" i="15" s="1"/>
  <c r="O58" i="15" s="1"/>
  <c r="J59" i="15"/>
  <c r="K59" i="15" s="1"/>
  <c r="L59" i="15" s="1"/>
  <c r="O59" i="15" s="1"/>
  <c r="J60" i="15"/>
  <c r="K60" i="15" s="1"/>
  <c r="L60" i="15" s="1"/>
  <c r="O60" i="15" s="1"/>
  <c r="J61" i="15"/>
  <c r="K61" i="15" s="1"/>
  <c r="J62" i="15"/>
  <c r="K62" i="15" s="1"/>
  <c r="L62" i="15" s="1"/>
  <c r="O62" i="15" s="1"/>
  <c r="J63" i="15"/>
  <c r="K63" i="15" s="1"/>
  <c r="L63" i="15" s="1"/>
  <c r="O63" i="15" s="1"/>
  <c r="J64" i="15"/>
  <c r="K64" i="15" s="1"/>
  <c r="L64" i="15" s="1"/>
  <c r="O64" i="15" s="1"/>
  <c r="J65" i="15"/>
  <c r="K65" i="15" s="1"/>
  <c r="J66" i="15"/>
  <c r="K66" i="15" s="1"/>
  <c r="L66" i="15" s="1"/>
  <c r="O66" i="15" s="1"/>
  <c r="J67" i="15"/>
  <c r="K67" i="15" s="1"/>
  <c r="L67" i="15" s="1"/>
  <c r="O67" i="15" s="1"/>
  <c r="J68" i="15"/>
  <c r="K68" i="15" s="1"/>
  <c r="L68" i="15" s="1"/>
  <c r="O68" i="15" s="1"/>
  <c r="J69" i="15"/>
  <c r="K69" i="15" s="1"/>
  <c r="J70" i="15"/>
  <c r="K70" i="15" s="1"/>
  <c r="L70" i="15" s="1"/>
  <c r="O70" i="15" s="1"/>
  <c r="J71" i="15"/>
  <c r="K71" i="15" s="1"/>
  <c r="L71" i="15" s="1"/>
  <c r="O71" i="15" s="1"/>
  <c r="J72" i="15"/>
  <c r="K72" i="15" s="1"/>
  <c r="L72" i="15" s="1"/>
  <c r="O72" i="15" s="1"/>
  <c r="J73" i="15"/>
  <c r="K73" i="15" s="1"/>
  <c r="J74" i="15"/>
  <c r="K74" i="15" s="1"/>
  <c r="L74" i="15" s="1"/>
  <c r="O74" i="15" s="1"/>
  <c r="J75" i="15"/>
  <c r="K75" i="15" s="1"/>
  <c r="L75" i="15" s="1"/>
  <c r="O75" i="15" s="1"/>
  <c r="J76" i="15"/>
  <c r="K76" i="15" s="1"/>
  <c r="L76" i="15" s="1"/>
  <c r="O76" i="15" s="1"/>
  <c r="J77" i="15"/>
  <c r="K77" i="15" s="1"/>
  <c r="J78" i="15"/>
  <c r="K78" i="15" s="1"/>
  <c r="L78" i="15" s="1"/>
  <c r="O78" i="15" s="1"/>
  <c r="J79" i="15"/>
  <c r="K79" i="15" s="1"/>
  <c r="L79" i="15" s="1"/>
  <c r="O79" i="15" s="1"/>
  <c r="J80" i="15"/>
  <c r="K80" i="15" s="1"/>
  <c r="L80" i="15" s="1"/>
  <c r="O80" i="15" s="1"/>
  <c r="J81" i="15"/>
  <c r="K81" i="15" s="1"/>
  <c r="J82" i="15"/>
  <c r="K82" i="15" s="1"/>
  <c r="L82" i="15" s="1"/>
  <c r="O82" i="15" s="1"/>
  <c r="J83" i="15"/>
  <c r="K83" i="15" s="1"/>
  <c r="L83" i="15" s="1"/>
  <c r="O83" i="15" s="1"/>
  <c r="J84" i="15"/>
  <c r="K84" i="15" s="1"/>
  <c r="L84" i="15" s="1"/>
  <c r="O84" i="15" s="1"/>
  <c r="J85" i="15"/>
  <c r="K85" i="15" s="1"/>
  <c r="J86" i="15"/>
  <c r="K86" i="15" s="1"/>
  <c r="L86" i="15" s="1"/>
  <c r="O86" i="15" s="1"/>
  <c r="J87" i="15"/>
  <c r="K87" i="15" s="1"/>
  <c r="L87" i="15" s="1"/>
  <c r="O87" i="15" s="1"/>
  <c r="J88" i="15"/>
  <c r="K88" i="15" s="1"/>
  <c r="L88" i="15" s="1"/>
  <c r="O88" i="15" s="1"/>
  <c r="J89" i="15"/>
  <c r="K89" i="15" s="1"/>
  <c r="L89" i="15" s="1"/>
  <c r="O89" i="15" s="1"/>
  <c r="J90" i="15"/>
  <c r="K90" i="15" s="1"/>
  <c r="L90" i="15" s="1"/>
  <c r="O90" i="15" s="1"/>
  <c r="J91" i="15"/>
  <c r="K91" i="15" s="1"/>
  <c r="L91" i="15" s="1"/>
  <c r="O91" i="15" s="1"/>
  <c r="J92" i="15"/>
  <c r="K92" i="15" s="1"/>
  <c r="L92" i="15" s="1"/>
  <c r="O92" i="15" s="1"/>
  <c r="J93" i="15"/>
  <c r="K93" i="15" s="1"/>
  <c r="J94" i="15"/>
  <c r="K94" i="15" s="1"/>
  <c r="L94" i="15" s="1"/>
  <c r="O94" i="15" s="1"/>
  <c r="J95" i="15"/>
  <c r="K95" i="15" s="1"/>
  <c r="L95" i="15" s="1"/>
  <c r="O95" i="15" s="1"/>
  <c r="J96" i="15"/>
  <c r="K96" i="15" s="1"/>
  <c r="L96" i="15" s="1"/>
  <c r="O96" i="15" s="1"/>
  <c r="J97" i="15"/>
  <c r="K97" i="15" s="1"/>
  <c r="J98" i="15"/>
  <c r="K98" i="15" s="1"/>
  <c r="L98" i="15" s="1"/>
  <c r="O98" i="15" s="1"/>
  <c r="J99" i="15"/>
  <c r="K99" i="15" s="1"/>
  <c r="L99" i="15" s="1"/>
  <c r="O99" i="15" s="1"/>
  <c r="J100" i="15"/>
  <c r="K100" i="15" s="1"/>
  <c r="L100" i="15" s="1"/>
  <c r="O100" i="15" s="1"/>
  <c r="J101" i="15"/>
  <c r="K101" i="15" s="1"/>
  <c r="J102" i="15"/>
  <c r="K102" i="15" s="1"/>
  <c r="L102" i="15" s="1"/>
  <c r="O102" i="15" s="1"/>
  <c r="J103" i="15"/>
  <c r="K103" i="15" s="1"/>
  <c r="L103" i="15" s="1"/>
  <c r="O103" i="15" s="1"/>
  <c r="J104" i="15"/>
  <c r="K104" i="15" s="1"/>
  <c r="L104" i="15" s="1"/>
  <c r="O104" i="15" s="1"/>
  <c r="J105" i="15"/>
  <c r="K105" i="15" s="1"/>
  <c r="L105" i="15" s="1"/>
  <c r="O105" i="15" s="1"/>
  <c r="J106" i="15"/>
  <c r="K106" i="15" s="1"/>
  <c r="L106" i="15" s="1"/>
  <c r="O106" i="15" s="1"/>
  <c r="J107" i="15"/>
  <c r="K107" i="15" s="1"/>
  <c r="L107" i="15" s="1"/>
  <c r="O107" i="15" s="1"/>
  <c r="J108" i="15"/>
  <c r="K108" i="15" s="1"/>
  <c r="L108" i="15" s="1"/>
  <c r="O108" i="15" s="1"/>
  <c r="J109" i="15"/>
  <c r="K109" i="15" s="1"/>
  <c r="J110" i="15"/>
  <c r="K110" i="15" s="1"/>
  <c r="L110" i="15" s="1"/>
  <c r="O110" i="15" s="1"/>
  <c r="J111" i="15"/>
  <c r="K111" i="15" s="1"/>
  <c r="L111" i="15" s="1"/>
  <c r="O111" i="15" s="1"/>
  <c r="J112" i="15"/>
  <c r="K112" i="15" s="1"/>
  <c r="L112" i="15" s="1"/>
  <c r="O112" i="15" s="1"/>
  <c r="J113" i="15"/>
  <c r="K113" i="15" s="1"/>
  <c r="J114" i="15"/>
  <c r="K114" i="15" s="1"/>
  <c r="L114" i="15" s="1"/>
  <c r="O114" i="15" s="1"/>
  <c r="J115" i="15"/>
  <c r="K115" i="15" s="1"/>
  <c r="L115" i="15" s="1"/>
  <c r="O115" i="15" s="1"/>
  <c r="J116" i="15"/>
  <c r="K116" i="15" s="1"/>
  <c r="L116" i="15" s="1"/>
  <c r="O116" i="15" s="1"/>
  <c r="J117" i="15"/>
  <c r="K117" i="15" s="1"/>
  <c r="J118" i="15"/>
  <c r="K118" i="15" s="1"/>
  <c r="L118" i="15" s="1"/>
  <c r="O118" i="15" s="1"/>
  <c r="J119" i="15"/>
  <c r="K119" i="15" s="1"/>
  <c r="L119" i="15" s="1"/>
  <c r="O119" i="15" s="1"/>
  <c r="J120" i="15"/>
  <c r="K120" i="15" s="1"/>
  <c r="L120" i="15" s="1"/>
  <c r="O120" i="15" s="1"/>
  <c r="J121" i="15"/>
  <c r="K121" i="15" s="1"/>
  <c r="L121" i="15" s="1"/>
  <c r="O121" i="15" s="1"/>
  <c r="J122" i="15"/>
  <c r="K122" i="15" s="1"/>
  <c r="L122" i="15" s="1"/>
  <c r="O122" i="15" s="1"/>
  <c r="J123" i="15"/>
  <c r="K123" i="15" s="1"/>
  <c r="L123" i="15" s="1"/>
  <c r="O123" i="15" s="1"/>
  <c r="L73" i="15" l="1"/>
  <c r="O73" i="15" s="1"/>
  <c r="L117" i="15"/>
  <c r="O117" i="15" s="1"/>
  <c r="L113" i="15"/>
  <c r="O113" i="15" s="1"/>
  <c r="L109" i="15"/>
  <c r="O109" i="15" s="1"/>
  <c r="L101" i="15"/>
  <c r="O101" i="15" s="1"/>
  <c r="L97" i="15"/>
  <c r="O97" i="15" s="1"/>
  <c r="L93" i="15"/>
  <c r="O93" i="15" s="1"/>
  <c r="L85" i="15"/>
  <c r="O85" i="15" s="1"/>
  <c r="L81" i="15"/>
  <c r="O81" i="15" s="1"/>
  <c r="L77" i="15"/>
  <c r="O77" i="15" s="1"/>
  <c r="L69" i="15"/>
  <c r="O69" i="15" s="1"/>
  <c r="L65" i="15"/>
  <c r="O65" i="15" s="1"/>
  <c r="L61" i="15"/>
  <c r="O61" i="15" s="1"/>
  <c r="L57" i="15"/>
  <c r="O57" i="15" s="1"/>
  <c r="L53" i="15"/>
  <c r="O53" i="15" s="1"/>
  <c r="L49" i="15"/>
  <c r="O49" i="15" s="1"/>
  <c r="L45" i="15"/>
  <c r="O45" i="15" s="1"/>
  <c r="L37" i="15"/>
  <c r="O37" i="15" s="1"/>
  <c r="L33" i="15"/>
  <c r="O33" i="15" s="1"/>
  <c r="L29" i="15"/>
  <c r="O29" i="15" s="1"/>
  <c r="L25" i="15"/>
  <c r="O25" i="15" s="1"/>
  <c r="L21" i="15"/>
  <c r="O21" i="15" s="1"/>
  <c r="L17" i="15"/>
  <c r="O17" i="15" s="1"/>
  <c r="L13" i="15"/>
  <c r="O13" i="15" s="1"/>
  <c r="L24" i="15"/>
  <c r="O24" i="15" s="1"/>
  <c r="S45" i="15"/>
  <c r="S61" i="15"/>
  <c r="S81" i="15"/>
  <c r="S101" i="15"/>
  <c r="N36" i="15"/>
  <c r="N38" i="15"/>
  <c r="N41" i="15" l="1"/>
  <c r="S41" i="15"/>
  <c r="N122" i="15"/>
  <c r="S122" i="15"/>
  <c r="N120" i="15"/>
  <c r="S120" i="15"/>
  <c r="N116" i="15"/>
  <c r="S116" i="15"/>
  <c r="N112" i="15"/>
  <c r="S112" i="15"/>
  <c r="N108" i="15"/>
  <c r="S108" i="15"/>
  <c r="N104" i="15"/>
  <c r="S104" i="15"/>
  <c r="N100" i="15"/>
  <c r="S100" i="15"/>
  <c r="N96" i="15"/>
  <c r="S96" i="15"/>
  <c r="N92" i="15"/>
  <c r="S92" i="15"/>
  <c r="N88" i="15"/>
  <c r="S88" i="15"/>
  <c r="N84" i="15"/>
  <c r="S84" i="15"/>
  <c r="N80" i="15"/>
  <c r="S80" i="15"/>
  <c r="N76" i="15"/>
  <c r="S76" i="15"/>
  <c r="N72" i="15"/>
  <c r="S72" i="15"/>
  <c r="N68" i="15"/>
  <c r="S68" i="15"/>
  <c r="N64" i="15"/>
  <c r="S64" i="15"/>
  <c r="N60" i="15"/>
  <c r="S60" i="15"/>
  <c r="N56" i="15"/>
  <c r="S56" i="15"/>
  <c r="N52" i="15"/>
  <c r="S52" i="15"/>
  <c r="N48" i="15"/>
  <c r="S48" i="15"/>
  <c r="N44" i="15"/>
  <c r="S44" i="15"/>
  <c r="N42" i="15"/>
  <c r="S42" i="15"/>
  <c r="N123" i="15"/>
  <c r="S123" i="15"/>
  <c r="N119" i="15"/>
  <c r="S119" i="15"/>
  <c r="N115" i="15"/>
  <c r="S115" i="15"/>
  <c r="N111" i="15"/>
  <c r="S111" i="15"/>
  <c r="N107" i="15"/>
  <c r="S107" i="15"/>
  <c r="N103" i="15"/>
  <c r="S103" i="15"/>
  <c r="N99" i="15"/>
  <c r="S99" i="15"/>
  <c r="N95" i="15"/>
  <c r="S95" i="15"/>
  <c r="N91" i="15"/>
  <c r="S91" i="15"/>
  <c r="N87" i="15"/>
  <c r="S87" i="15"/>
  <c r="N83" i="15"/>
  <c r="S83" i="15"/>
  <c r="N79" i="15"/>
  <c r="S79" i="15"/>
  <c r="N75" i="15"/>
  <c r="S75" i="15"/>
  <c r="N71" i="15"/>
  <c r="S71" i="15"/>
  <c r="N67" i="15"/>
  <c r="S67" i="15"/>
  <c r="N63" i="15"/>
  <c r="S63" i="15"/>
  <c r="N59" i="15"/>
  <c r="S59" i="15"/>
  <c r="N55" i="15"/>
  <c r="S55" i="15"/>
  <c r="N51" i="15"/>
  <c r="S51" i="15"/>
  <c r="N47" i="15"/>
  <c r="S47" i="15"/>
  <c r="N43" i="15"/>
  <c r="S43" i="15"/>
  <c r="N118" i="15"/>
  <c r="S118" i="15"/>
  <c r="N114" i="15"/>
  <c r="S114" i="15"/>
  <c r="N110" i="15"/>
  <c r="S110" i="15"/>
  <c r="N106" i="15"/>
  <c r="S106" i="15"/>
  <c r="N102" i="15"/>
  <c r="S102" i="15"/>
  <c r="N98" i="15"/>
  <c r="S98" i="15"/>
  <c r="N94" i="15"/>
  <c r="S94" i="15"/>
  <c r="N90" i="15"/>
  <c r="S90" i="15"/>
  <c r="N86" i="15"/>
  <c r="S86" i="15"/>
  <c r="N82" i="15"/>
  <c r="S82" i="15"/>
  <c r="N78" i="15"/>
  <c r="S78" i="15"/>
  <c r="N74" i="15"/>
  <c r="S74" i="15"/>
  <c r="N70" i="15"/>
  <c r="S70" i="15"/>
  <c r="N66" i="15"/>
  <c r="S66" i="15"/>
  <c r="N62" i="15"/>
  <c r="S62" i="15"/>
  <c r="N58" i="15"/>
  <c r="S58" i="15"/>
  <c r="N54" i="15"/>
  <c r="S54" i="15"/>
  <c r="N50" i="15"/>
  <c r="S50" i="15"/>
  <c r="N46" i="15"/>
  <c r="S46" i="15"/>
  <c r="N121" i="15"/>
  <c r="S121" i="15"/>
  <c r="N117" i="15"/>
  <c r="S117" i="15"/>
  <c r="N113" i="15"/>
  <c r="S113" i="15"/>
  <c r="N109" i="15"/>
  <c r="S109" i="15"/>
  <c r="N105" i="15"/>
  <c r="S105" i="15"/>
  <c r="N97" i="15"/>
  <c r="S97" i="15"/>
  <c r="N93" i="15"/>
  <c r="S93" i="15"/>
  <c r="N89" i="15"/>
  <c r="S89" i="15"/>
  <c r="N85" i="15"/>
  <c r="S85" i="15"/>
  <c r="N77" i="15"/>
  <c r="S77" i="15"/>
  <c r="N73" i="15"/>
  <c r="S73" i="15"/>
  <c r="N69" i="15"/>
  <c r="S69" i="15"/>
  <c r="N65" i="15"/>
  <c r="S65" i="15"/>
  <c r="N57" i="15"/>
  <c r="S57" i="15"/>
  <c r="N53" i="15"/>
  <c r="S53" i="15"/>
  <c r="N49" i="15"/>
  <c r="S49" i="15"/>
  <c r="S40" i="15"/>
  <c r="N40" i="15"/>
  <c r="N101" i="15"/>
  <c r="N81" i="15"/>
  <c r="N61" i="15"/>
  <c r="N45" i="15"/>
  <c r="S37" i="15"/>
  <c r="N37" i="15"/>
  <c r="S35" i="15"/>
  <c r="N35" i="15"/>
  <c r="S39" i="15"/>
  <c r="N39" i="15"/>
  <c r="N13" i="15"/>
  <c r="N12" i="15"/>
  <c r="N11" i="15"/>
  <c r="N10" i="15"/>
  <c r="S7" i="15"/>
  <c r="S38" i="15"/>
  <c r="S36" i="15"/>
  <c r="U34" i="15"/>
  <c r="T34" i="15" s="1"/>
  <c r="U33" i="15"/>
  <c r="T33" i="15" s="1"/>
  <c r="U32" i="15"/>
  <c r="T32" i="15" s="1"/>
  <c r="U31" i="15"/>
  <c r="T31" i="15" s="1"/>
  <c r="U30" i="15"/>
  <c r="T30" i="15" s="1"/>
  <c r="U29" i="15"/>
  <c r="T29" i="15" s="1"/>
  <c r="U28" i="15"/>
  <c r="T28" i="15" s="1"/>
  <c r="U27" i="15"/>
  <c r="T27" i="15" s="1"/>
  <c r="U26" i="15"/>
  <c r="T26" i="15" s="1"/>
  <c r="U25" i="15"/>
  <c r="T25" i="15" s="1"/>
  <c r="U24" i="15"/>
  <c r="T24" i="15" s="1"/>
  <c r="U23" i="15"/>
  <c r="T23" i="15" s="1"/>
  <c r="U22" i="15"/>
  <c r="T22" i="15" s="1"/>
  <c r="U21" i="15"/>
  <c r="T21" i="15" s="1"/>
  <c r="U20" i="15"/>
  <c r="T20" i="15" s="1"/>
  <c r="U19" i="15"/>
  <c r="T19" i="15" s="1"/>
  <c r="U18" i="15"/>
  <c r="T18" i="15" s="1"/>
  <c r="U17" i="15"/>
  <c r="T17" i="15" s="1"/>
  <c r="U16" i="15"/>
  <c r="T16" i="15" s="1"/>
  <c r="U15" i="15"/>
  <c r="T15" i="15" s="1"/>
  <c r="U14" i="15"/>
  <c r="T14" i="15" s="1"/>
  <c r="U13" i="15"/>
  <c r="T13" i="15" s="1"/>
  <c r="U12" i="15"/>
  <c r="T12" i="15" s="1"/>
  <c r="U11" i="15"/>
  <c r="T11" i="15" s="1"/>
  <c r="U10" i="15"/>
  <c r="T10" i="15" s="1"/>
  <c r="U9" i="15"/>
  <c r="T9" i="15" s="1"/>
  <c r="U8" i="15"/>
  <c r="T8" i="15" s="1"/>
  <c r="U7" i="15"/>
  <c r="T7" i="15" s="1"/>
  <c r="U6" i="15"/>
  <c r="T6" i="15" s="1"/>
  <c r="S17" i="15" l="1"/>
  <c r="N17" i="15"/>
  <c r="S21" i="15"/>
  <c r="N21" i="15"/>
  <c r="S25" i="15"/>
  <c r="N25" i="15"/>
  <c r="S29" i="15"/>
  <c r="N29" i="15"/>
  <c r="S33" i="15"/>
  <c r="N33" i="15"/>
  <c r="S8" i="15"/>
  <c r="N8" i="15"/>
  <c r="S15" i="15"/>
  <c r="N15" i="15"/>
  <c r="S23" i="15"/>
  <c r="N23" i="15"/>
  <c r="S27" i="15"/>
  <c r="N27" i="15"/>
  <c r="S31" i="15"/>
  <c r="N31" i="15"/>
  <c r="S14" i="15"/>
  <c r="N14" i="15"/>
  <c r="S16" i="15"/>
  <c r="N16" i="15"/>
  <c r="S18" i="15"/>
  <c r="N18" i="15"/>
  <c r="S20" i="15"/>
  <c r="N20" i="15"/>
  <c r="S22" i="15"/>
  <c r="N22" i="15"/>
  <c r="S24" i="15"/>
  <c r="N24" i="15"/>
  <c r="S26" i="15"/>
  <c r="N26" i="15"/>
  <c r="S28" i="15"/>
  <c r="N28" i="15"/>
  <c r="S30" i="15"/>
  <c r="N30" i="15"/>
  <c r="S32" i="15"/>
  <c r="N32" i="15"/>
  <c r="N34" i="15"/>
  <c r="S34" i="15"/>
  <c r="S19" i="15"/>
  <c r="N19" i="15"/>
  <c r="S9" i="15"/>
  <c r="N9" i="15"/>
  <c r="S12" i="15"/>
  <c r="S10" i="15"/>
  <c r="O6" i="15"/>
  <c r="S13" i="15"/>
  <c r="S11" i="15"/>
  <c r="N7" i="15" l="1"/>
  <c r="N6" i="15"/>
  <c r="N124" i="15" l="1"/>
  <c r="D10" i="19" s="1"/>
  <c r="D12" i="19" l="1"/>
  <c r="P6" i="15" s="1"/>
  <c r="A15" i="19" l="1"/>
  <c r="F15" i="19" s="1"/>
  <c r="E16" i="19" s="1"/>
  <c r="E17" i="19" s="1"/>
  <c r="Q6" i="15"/>
  <c r="W11" i="15"/>
  <c r="W6" i="15"/>
  <c r="W7" i="15"/>
  <c r="W52" i="15"/>
  <c r="W68" i="15"/>
  <c r="W84" i="15"/>
  <c r="W100" i="15"/>
  <c r="W116" i="15"/>
  <c r="W41" i="15"/>
  <c r="W57" i="15"/>
  <c r="W73" i="15"/>
  <c r="W89" i="15"/>
  <c r="W105" i="15"/>
  <c r="W121" i="15"/>
  <c r="W55" i="15"/>
  <c r="W87" i="15"/>
  <c r="W119" i="15"/>
  <c r="W42" i="15"/>
  <c r="W74" i="15"/>
  <c r="W106" i="15"/>
  <c r="W67" i="15"/>
  <c r="W99" i="15"/>
  <c r="W62" i="15"/>
  <c r="W94" i="15"/>
  <c r="W33" i="15"/>
  <c r="W25" i="15"/>
  <c r="W17" i="15"/>
  <c r="W22" i="15"/>
  <c r="W12" i="15"/>
  <c r="P7" i="15"/>
  <c r="P8" i="15" s="1"/>
  <c r="P9" i="15" s="1"/>
  <c r="P10" i="15" s="1"/>
  <c r="P11" i="15" s="1"/>
  <c r="P12" i="15" s="1"/>
  <c r="P13" i="15" s="1"/>
  <c r="P14" i="15" s="1"/>
  <c r="P15" i="15" s="1"/>
  <c r="P16" i="15" s="1"/>
  <c r="P17" i="15" s="1"/>
  <c r="P18" i="15" s="1"/>
  <c r="P19" i="15" s="1"/>
  <c r="P20" i="15" s="1"/>
  <c r="P21" i="15" s="1"/>
  <c r="P22" i="15" s="1"/>
  <c r="P23" i="15" s="1"/>
  <c r="P24" i="15" s="1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P36" i="15" s="1"/>
  <c r="P37" i="15" s="1"/>
  <c r="P38" i="15" s="1"/>
  <c r="P39" i="15" s="1"/>
  <c r="P40" i="15" s="1"/>
  <c r="P41" i="15" s="1"/>
  <c r="P42" i="15" s="1"/>
  <c r="P43" i="15" s="1"/>
  <c r="P44" i="15" s="1"/>
  <c r="P45" i="15" s="1"/>
  <c r="P46" i="15" s="1"/>
  <c r="P47" i="15" s="1"/>
  <c r="P48" i="15" s="1"/>
  <c r="P49" i="15" s="1"/>
  <c r="P50" i="15" s="1"/>
  <c r="P51" i="15" s="1"/>
  <c r="P52" i="15" s="1"/>
  <c r="P53" i="15" s="1"/>
  <c r="P54" i="15" s="1"/>
  <c r="P55" i="15" s="1"/>
  <c r="P56" i="15" s="1"/>
  <c r="P57" i="15" s="1"/>
  <c r="P58" i="15" s="1"/>
  <c r="P59" i="15" s="1"/>
  <c r="P60" i="15" s="1"/>
  <c r="P61" i="15" s="1"/>
  <c r="P62" i="15" s="1"/>
  <c r="P63" i="15" s="1"/>
  <c r="P64" i="15" s="1"/>
  <c r="P65" i="15" s="1"/>
  <c r="P66" i="15" s="1"/>
  <c r="P67" i="15" s="1"/>
  <c r="P68" i="15" s="1"/>
  <c r="P69" i="15" s="1"/>
  <c r="P70" i="15" s="1"/>
  <c r="P71" i="15" s="1"/>
  <c r="P72" i="15" s="1"/>
  <c r="P73" i="15" s="1"/>
  <c r="P74" i="15" s="1"/>
  <c r="P75" i="15" s="1"/>
  <c r="P76" i="15" s="1"/>
  <c r="P77" i="15" s="1"/>
  <c r="P78" i="15" s="1"/>
  <c r="P79" i="15" s="1"/>
  <c r="P80" i="15" s="1"/>
  <c r="P81" i="15" s="1"/>
  <c r="P82" i="15" s="1"/>
  <c r="P83" i="15" s="1"/>
  <c r="P84" i="15" s="1"/>
  <c r="P85" i="15" s="1"/>
  <c r="P86" i="15" s="1"/>
  <c r="P87" i="15" s="1"/>
  <c r="P88" i="15" s="1"/>
  <c r="P89" i="15" s="1"/>
  <c r="P90" i="15" s="1"/>
  <c r="P91" i="15" s="1"/>
  <c r="P92" i="15" s="1"/>
  <c r="P93" i="15" s="1"/>
  <c r="P94" i="15" s="1"/>
  <c r="P95" i="15" s="1"/>
  <c r="P96" i="15" s="1"/>
  <c r="P97" i="15" s="1"/>
  <c r="P98" i="15" s="1"/>
  <c r="P99" i="15" s="1"/>
  <c r="P100" i="15" s="1"/>
  <c r="P101" i="15" s="1"/>
  <c r="P102" i="15" s="1"/>
  <c r="P103" i="15" s="1"/>
  <c r="P104" i="15" s="1"/>
  <c r="P105" i="15" s="1"/>
  <c r="P106" i="15" s="1"/>
  <c r="P107" i="15" s="1"/>
  <c r="P108" i="15" s="1"/>
  <c r="P109" i="15" s="1"/>
  <c r="P110" i="15" s="1"/>
  <c r="P111" i="15" s="1"/>
  <c r="P112" i="15" s="1"/>
  <c r="P113" i="15" s="1"/>
  <c r="P114" i="15" s="1"/>
  <c r="P115" i="15" s="1"/>
  <c r="P116" i="15" s="1"/>
  <c r="P117" i="15" s="1"/>
  <c r="P118" i="15" s="1"/>
  <c r="P119" i="15" s="1"/>
  <c r="P120" i="15" s="1"/>
  <c r="P121" i="15" s="1"/>
  <c r="P122" i="15" s="1"/>
  <c r="P123" i="15" s="1"/>
  <c r="W9" i="15"/>
  <c r="W56" i="15"/>
  <c r="W72" i="15"/>
  <c r="W88" i="15"/>
  <c r="W104" i="15"/>
  <c r="W120" i="15"/>
  <c r="W45" i="15"/>
  <c r="W61" i="15"/>
  <c r="W77" i="15"/>
  <c r="W93" i="15"/>
  <c r="W109" i="15"/>
  <c r="W38" i="15"/>
  <c r="W63" i="15"/>
  <c r="W95" i="15"/>
  <c r="W50" i="15"/>
  <c r="W82" i="15"/>
  <c r="W114" i="15"/>
  <c r="W43" i="15"/>
  <c r="W75" i="15"/>
  <c r="W107" i="15"/>
  <c r="W36" i="15"/>
  <c r="W70" i="15"/>
  <c r="W102" i="15"/>
  <c r="W31" i="15"/>
  <c r="W23" i="15"/>
  <c r="W15" i="15"/>
  <c r="W14" i="15"/>
  <c r="W24" i="15"/>
  <c r="W32" i="15"/>
  <c r="W16" i="15"/>
  <c r="W44" i="15"/>
  <c r="W60" i="15"/>
  <c r="W76" i="15"/>
  <c r="W92" i="15"/>
  <c r="W108" i="15"/>
  <c r="W37" i="15"/>
  <c r="W49" i="15"/>
  <c r="W65" i="15"/>
  <c r="W81" i="15"/>
  <c r="W97" i="15"/>
  <c r="W113" i="15"/>
  <c r="W35" i="15"/>
  <c r="W71" i="15"/>
  <c r="W103" i="15"/>
  <c r="W58" i="15"/>
  <c r="W96" i="15"/>
  <c r="W53" i="15"/>
  <c r="W117" i="15"/>
  <c r="W111" i="15"/>
  <c r="W98" i="15"/>
  <c r="W59" i="15"/>
  <c r="W123" i="15"/>
  <c r="W86" i="15"/>
  <c r="W29" i="15"/>
  <c r="W13" i="15"/>
  <c r="W48" i="15"/>
  <c r="W112" i="15"/>
  <c r="W69" i="15"/>
  <c r="W40" i="15"/>
  <c r="W122" i="15"/>
  <c r="W83" i="15"/>
  <c r="W46" i="15"/>
  <c r="W110" i="15"/>
  <c r="W27" i="15"/>
  <c r="W30" i="15"/>
  <c r="W10" i="15"/>
  <c r="W8" i="15"/>
  <c r="W64" i="15"/>
  <c r="W85" i="15"/>
  <c r="W47" i="15"/>
  <c r="W66" i="15"/>
  <c r="W91" i="15"/>
  <c r="W54" i="15"/>
  <c r="W118" i="15"/>
  <c r="W21" i="15"/>
  <c r="W28" i="15"/>
  <c r="W18" i="15"/>
  <c r="W80" i="15"/>
  <c r="W34" i="15"/>
  <c r="W101" i="15"/>
  <c r="W79" i="15"/>
  <c r="W90" i="15"/>
  <c r="W51" i="15"/>
  <c r="W115" i="15"/>
  <c r="W78" i="15"/>
  <c r="W39" i="15"/>
  <c r="W19" i="15"/>
  <c r="W20" i="15"/>
  <c r="W26" i="15"/>
  <c r="R6" i="15" l="1"/>
  <c r="V6" i="15" s="1"/>
  <c r="Q7" i="15"/>
  <c r="Q8" i="15" l="1"/>
  <c r="R7" i="15"/>
  <c r="V7" i="15" s="1"/>
  <c r="R8" i="15" l="1"/>
  <c r="V8" i="15" s="1"/>
  <c r="Q9" i="15"/>
  <c r="R9" i="15" l="1"/>
  <c r="V9" i="15" s="1"/>
  <c r="Q10" i="15"/>
  <c r="Q11" i="15" l="1"/>
  <c r="R10" i="15"/>
  <c r="V10" i="15" s="1"/>
  <c r="R11" i="15" l="1"/>
  <c r="V11" i="15" s="1"/>
  <c r="Q12" i="15"/>
  <c r="Q13" i="15" l="1"/>
  <c r="R12" i="15"/>
  <c r="V12" i="15" s="1"/>
  <c r="Q14" i="15" l="1"/>
  <c r="R13" i="15"/>
  <c r="V13" i="15" s="1"/>
  <c r="R14" i="15" l="1"/>
  <c r="V14" i="15" s="1"/>
  <c r="Q15" i="15"/>
  <c r="Q16" i="15" l="1"/>
  <c r="R15" i="15"/>
  <c r="V15" i="15" s="1"/>
  <c r="R16" i="15" l="1"/>
  <c r="V16" i="15" s="1"/>
  <c r="Q17" i="15"/>
  <c r="R17" i="15" l="1"/>
  <c r="V17" i="15" s="1"/>
  <c r="Q18" i="15"/>
  <c r="Q19" i="15" l="1"/>
  <c r="R18" i="15"/>
  <c r="V18" i="15" s="1"/>
  <c r="Q20" i="15" l="1"/>
  <c r="R19" i="15"/>
  <c r="V19" i="15" s="1"/>
  <c r="Q21" i="15" l="1"/>
  <c r="R20" i="15"/>
  <c r="V20" i="15" s="1"/>
  <c r="Q22" i="15" l="1"/>
  <c r="R21" i="15"/>
  <c r="V21" i="15" s="1"/>
  <c r="R22" i="15" l="1"/>
  <c r="V22" i="15" s="1"/>
  <c r="Q23" i="15"/>
  <c r="Q24" i="15" l="1"/>
  <c r="R23" i="15"/>
  <c r="V23" i="15" s="1"/>
  <c r="R24" i="15" l="1"/>
  <c r="V24" i="15" s="1"/>
  <c r="Q25" i="15"/>
  <c r="Q26" i="15" l="1"/>
  <c r="R25" i="15"/>
  <c r="V25" i="15" s="1"/>
  <c r="Q27" i="15" l="1"/>
  <c r="R26" i="15"/>
  <c r="V26" i="15" s="1"/>
  <c r="Q28" i="15" l="1"/>
  <c r="R27" i="15"/>
  <c r="V27" i="15" s="1"/>
  <c r="R28" i="15" l="1"/>
  <c r="V28" i="15" s="1"/>
  <c r="Q29" i="15"/>
  <c r="R29" i="15" l="1"/>
  <c r="V29" i="15" s="1"/>
  <c r="Q30" i="15"/>
  <c r="R30" i="15" l="1"/>
  <c r="V30" i="15" s="1"/>
  <c r="Q31" i="15"/>
  <c r="Q32" i="15" l="1"/>
  <c r="R31" i="15"/>
  <c r="V31" i="15" s="1"/>
  <c r="Q33" i="15" l="1"/>
  <c r="R32" i="15"/>
  <c r="V32" i="15" s="1"/>
  <c r="R33" i="15" l="1"/>
  <c r="V33" i="15" s="1"/>
  <c r="Q34" i="15"/>
  <c r="Q35" i="15" l="1"/>
  <c r="R34" i="15"/>
  <c r="V34" i="15" s="1"/>
  <c r="R35" i="15" l="1"/>
  <c r="V35" i="15" s="1"/>
  <c r="Q36" i="15"/>
  <c r="Q37" i="15" l="1"/>
  <c r="R36" i="15"/>
  <c r="V36" i="15" s="1"/>
  <c r="Q38" i="15" l="1"/>
  <c r="R37" i="15"/>
  <c r="V37" i="15" s="1"/>
  <c r="Q39" i="15" l="1"/>
  <c r="R38" i="15"/>
  <c r="V38" i="15" s="1"/>
  <c r="R39" i="15" l="1"/>
  <c r="V39" i="15" s="1"/>
  <c r="Q40" i="15"/>
  <c r="Q41" i="15" l="1"/>
  <c r="R40" i="15"/>
  <c r="V40" i="15" s="1"/>
  <c r="R41" i="15" l="1"/>
  <c r="V41" i="15" s="1"/>
  <c r="Q42" i="15"/>
  <c r="Q43" i="15" l="1"/>
  <c r="R42" i="15"/>
  <c r="V42" i="15" s="1"/>
  <c r="R43" i="15" l="1"/>
  <c r="V43" i="15" s="1"/>
  <c r="Q44" i="15"/>
  <c r="Q45" i="15" l="1"/>
  <c r="R44" i="15"/>
  <c r="V44" i="15" s="1"/>
  <c r="R45" i="15" l="1"/>
  <c r="V45" i="15" s="1"/>
  <c r="Q46" i="15"/>
  <c r="Q47" i="15" l="1"/>
  <c r="R46" i="15"/>
  <c r="V46" i="15" s="1"/>
  <c r="R47" i="15" l="1"/>
  <c r="V47" i="15" s="1"/>
  <c r="Q48" i="15"/>
  <c r="Q49" i="15" l="1"/>
  <c r="R48" i="15"/>
  <c r="V48" i="15" s="1"/>
  <c r="R49" i="15" l="1"/>
  <c r="V49" i="15" s="1"/>
  <c r="Q50" i="15"/>
  <c r="Q51" i="15" l="1"/>
  <c r="R50" i="15"/>
  <c r="V50" i="15" s="1"/>
  <c r="R51" i="15" l="1"/>
  <c r="V51" i="15" s="1"/>
  <c r="Q52" i="15"/>
  <c r="Q53" i="15" l="1"/>
  <c r="R52" i="15"/>
  <c r="V52" i="15" s="1"/>
  <c r="R53" i="15" l="1"/>
  <c r="V53" i="15" s="1"/>
  <c r="Q54" i="15"/>
  <c r="Q55" i="15" l="1"/>
  <c r="R54" i="15"/>
  <c r="V54" i="15" s="1"/>
  <c r="R55" i="15" l="1"/>
  <c r="V55" i="15" s="1"/>
  <c r="Q56" i="15"/>
  <c r="Q57" i="15" l="1"/>
  <c r="R56" i="15"/>
  <c r="V56" i="15" s="1"/>
  <c r="R57" i="15" l="1"/>
  <c r="V57" i="15" s="1"/>
  <c r="Q58" i="15"/>
  <c r="Q59" i="15" l="1"/>
  <c r="R58" i="15"/>
  <c r="V58" i="15" s="1"/>
  <c r="R59" i="15" l="1"/>
  <c r="V59" i="15" s="1"/>
  <c r="Q60" i="15"/>
  <c r="Q61" i="15" l="1"/>
  <c r="R60" i="15"/>
  <c r="V60" i="15" s="1"/>
  <c r="R61" i="15" l="1"/>
  <c r="V61" i="15" s="1"/>
  <c r="Q62" i="15"/>
  <c r="Q63" i="15" l="1"/>
  <c r="R62" i="15"/>
  <c r="V62" i="15" s="1"/>
  <c r="R63" i="15" l="1"/>
  <c r="V63" i="15" s="1"/>
  <c r="Q64" i="15"/>
  <c r="Q65" i="15" l="1"/>
  <c r="R64" i="15"/>
  <c r="V64" i="15" s="1"/>
  <c r="Q66" i="15" l="1"/>
  <c r="R65" i="15"/>
  <c r="V65" i="15" s="1"/>
  <c r="Q67" i="15" l="1"/>
  <c r="R66" i="15"/>
  <c r="V66" i="15" s="1"/>
  <c r="R67" i="15" l="1"/>
  <c r="V67" i="15" s="1"/>
  <c r="Q68" i="15"/>
  <c r="Q69" i="15" l="1"/>
  <c r="R68" i="15"/>
  <c r="V68" i="15" s="1"/>
  <c r="R69" i="15" l="1"/>
  <c r="V69" i="15" s="1"/>
  <c r="Q70" i="15"/>
  <c r="Q71" i="15" l="1"/>
  <c r="R70" i="15"/>
  <c r="V70" i="15" s="1"/>
  <c r="R71" i="15" l="1"/>
  <c r="V71" i="15" s="1"/>
  <c r="Q72" i="15"/>
  <c r="Q73" i="15" l="1"/>
  <c r="R72" i="15"/>
  <c r="V72" i="15" s="1"/>
  <c r="R73" i="15" l="1"/>
  <c r="V73" i="15" s="1"/>
  <c r="Q74" i="15"/>
  <c r="Q75" i="15" l="1"/>
  <c r="R74" i="15"/>
  <c r="V74" i="15" s="1"/>
  <c r="R75" i="15" l="1"/>
  <c r="V75" i="15" s="1"/>
  <c r="Q76" i="15"/>
  <c r="R76" i="15" l="1"/>
  <c r="V76" i="15" s="1"/>
  <c r="Q77" i="15"/>
  <c r="R77" i="15" l="1"/>
  <c r="V77" i="15" s="1"/>
  <c r="Q78" i="15"/>
  <c r="Q79" i="15" l="1"/>
  <c r="R78" i="15"/>
  <c r="V78" i="15" s="1"/>
  <c r="R79" i="15" l="1"/>
  <c r="V79" i="15" s="1"/>
  <c r="Q80" i="15"/>
  <c r="Q81" i="15" l="1"/>
  <c r="R80" i="15"/>
  <c r="V80" i="15" s="1"/>
  <c r="R81" i="15" l="1"/>
  <c r="V81" i="15" s="1"/>
  <c r="Q82" i="15"/>
  <c r="Q83" i="15" l="1"/>
  <c r="R82" i="15"/>
  <c r="V82" i="15" s="1"/>
  <c r="R83" i="15" l="1"/>
  <c r="V83" i="15" s="1"/>
  <c r="Q84" i="15"/>
  <c r="Q85" i="15" l="1"/>
  <c r="R84" i="15"/>
  <c r="V84" i="15" s="1"/>
  <c r="R85" i="15" l="1"/>
  <c r="V85" i="15" s="1"/>
  <c r="Q86" i="15"/>
  <c r="Q87" i="15" l="1"/>
  <c r="R86" i="15"/>
  <c r="V86" i="15" s="1"/>
  <c r="R87" i="15" l="1"/>
  <c r="V87" i="15" s="1"/>
  <c r="Q88" i="15"/>
  <c r="Q89" i="15" l="1"/>
  <c r="R88" i="15"/>
  <c r="V88" i="15" s="1"/>
  <c r="R89" i="15" l="1"/>
  <c r="V89" i="15" s="1"/>
  <c r="Q90" i="15"/>
  <c r="Q91" i="15" l="1"/>
  <c r="R90" i="15"/>
  <c r="V90" i="15" s="1"/>
  <c r="R91" i="15" l="1"/>
  <c r="V91" i="15" s="1"/>
  <c r="Q92" i="15"/>
  <c r="Q93" i="15" l="1"/>
  <c r="R92" i="15"/>
  <c r="V92" i="15" s="1"/>
  <c r="R93" i="15" l="1"/>
  <c r="V93" i="15" s="1"/>
  <c r="Q94" i="15"/>
  <c r="Q95" i="15" l="1"/>
  <c r="R94" i="15"/>
  <c r="V94" i="15" s="1"/>
  <c r="R95" i="15" l="1"/>
  <c r="V95" i="15" s="1"/>
  <c r="Q96" i="15"/>
  <c r="Q97" i="15" l="1"/>
  <c r="R96" i="15"/>
  <c r="V96" i="15" s="1"/>
  <c r="R97" i="15" l="1"/>
  <c r="V97" i="15" s="1"/>
  <c r="Q98" i="15"/>
  <c r="Q99" i="15" l="1"/>
  <c r="R98" i="15"/>
  <c r="V98" i="15" s="1"/>
  <c r="R99" i="15" l="1"/>
  <c r="V99" i="15" s="1"/>
  <c r="Q100" i="15"/>
  <c r="Q101" i="15" l="1"/>
  <c r="R100" i="15"/>
  <c r="V100" i="15" s="1"/>
  <c r="R101" i="15" l="1"/>
  <c r="V101" i="15" s="1"/>
  <c r="Q102" i="15"/>
  <c r="Q103" i="15" l="1"/>
  <c r="R102" i="15"/>
  <c r="V102" i="15" s="1"/>
  <c r="R103" i="15" l="1"/>
  <c r="V103" i="15" s="1"/>
  <c r="Q104" i="15"/>
  <c r="Q105" i="15" l="1"/>
  <c r="R104" i="15"/>
  <c r="V104" i="15" s="1"/>
  <c r="R105" i="15" l="1"/>
  <c r="V105" i="15" s="1"/>
  <c r="Q106" i="15"/>
  <c r="Q107" i="15" l="1"/>
  <c r="R106" i="15"/>
  <c r="V106" i="15" s="1"/>
  <c r="R107" i="15" l="1"/>
  <c r="V107" i="15" s="1"/>
  <c r="Q108" i="15"/>
  <c r="Q109" i="15" l="1"/>
  <c r="R108" i="15"/>
  <c r="V108" i="15" s="1"/>
  <c r="R109" i="15" l="1"/>
  <c r="V109" i="15" s="1"/>
  <c r="Q110" i="15"/>
  <c r="Q111" i="15" l="1"/>
  <c r="R110" i="15"/>
  <c r="V110" i="15" s="1"/>
  <c r="R111" i="15" l="1"/>
  <c r="V111" i="15" s="1"/>
  <c r="Q112" i="15"/>
  <c r="Q113" i="15" l="1"/>
  <c r="R112" i="15"/>
  <c r="V112" i="15" s="1"/>
  <c r="R113" i="15" l="1"/>
  <c r="V113" i="15" s="1"/>
  <c r="Q114" i="15"/>
  <c r="Q115" i="15" l="1"/>
  <c r="R114" i="15"/>
  <c r="V114" i="15" s="1"/>
  <c r="R115" i="15" l="1"/>
  <c r="V115" i="15" s="1"/>
  <c r="Q116" i="15"/>
  <c r="Q117" i="15" l="1"/>
  <c r="R116" i="15"/>
  <c r="V116" i="15" s="1"/>
  <c r="R117" i="15" l="1"/>
  <c r="V117" i="15" s="1"/>
  <c r="Q118" i="15"/>
  <c r="Q119" i="15" l="1"/>
  <c r="R118" i="15"/>
  <c r="V118" i="15" s="1"/>
  <c r="R119" i="15" l="1"/>
  <c r="V119" i="15" s="1"/>
  <c r="Q120" i="15"/>
  <c r="Q121" i="15" l="1"/>
  <c r="R120" i="15"/>
  <c r="V120" i="15" s="1"/>
  <c r="R121" i="15" l="1"/>
  <c r="V121" i="15" s="1"/>
  <c r="Q122" i="15"/>
  <c r="Q123" i="15" l="1"/>
  <c r="R122" i="15"/>
  <c r="V122" i="15" s="1"/>
  <c r="R123" i="15" l="1"/>
  <c r="V123" i="15" s="1"/>
</calcChain>
</file>

<file path=xl/sharedStrings.xml><?xml version="1.0" encoding="utf-8"?>
<sst xmlns="http://schemas.openxmlformats.org/spreadsheetml/2006/main" count="1089" uniqueCount="362">
  <si>
    <t>Assumption:</t>
  </si>
  <si>
    <t>Discharge</t>
  </si>
  <si>
    <t>Profile levels - end of line included</t>
  </si>
  <si>
    <t>Nodes</t>
  </si>
  <si>
    <t>Station</t>
  </si>
  <si>
    <t>Northing(m)</t>
  </si>
  <si>
    <t>Easting(m)</t>
  </si>
  <si>
    <t>Elevation(m)</t>
  </si>
  <si>
    <t>Chainage</t>
  </si>
  <si>
    <t>Length 
(m)</t>
  </si>
  <si>
    <t>Orig. Ground Level</t>
  </si>
  <si>
    <t>Discharge
(m3/s)</t>
  </si>
  <si>
    <t>Internal 
diameter
(m)</t>
  </si>
  <si>
    <r>
      <t>Area
(m</t>
    </r>
    <r>
      <rPr>
        <b/>
        <vertAlign val="superscript"/>
        <sz val="11"/>
        <color indexed="8"/>
        <rFont val="Calibri"/>
        <family val="2"/>
        <scheme val="minor"/>
      </rPr>
      <t>2</t>
    </r>
    <r>
      <rPr>
        <b/>
        <sz val="11"/>
        <color indexed="8"/>
        <rFont val="Calibri"/>
        <family val="2"/>
        <scheme val="minor"/>
      </rPr>
      <t>)</t>
    </r>
  </si>
  <si>
    <t>Velocity
(m/s)</t>
  </si>
  <si>
    <t>C</t>
  </si>
  <si>
    <t>HL</t>
  </si>
  <si>
    <t>Vf</t>
  </si>
  <si>
    <t>El Static</t>
  </si>
  <si>
    <t>EL</t>
  </si>
  <si>
    <t>HGL</t>
  </si>
  <si>
    <t>Slope 
(%)</t>
  </si>
  <si>
    <t>Pipe invert
(m)</t>
  </si>
  <si>
    <t>Depth of 
excavation
(m)</t>
  </si>
  <si>
    <t>Hp</t>
  </si>
  <si>
    <t>Hs</t>
  </si>
  <si>
    <r>
      <t>Off-take
(m</t>
    </r>
    <r>
      <rPr>
        <b/>
        <vertAlign val="superscript"/>
        <sz val="11"/>
        <color indexed="8"/>
        <rFont val="Calibri"/>
        <family val="2"/>
        <scheme val="minor"/>
      </rPr>
      <t>3</t>
    </r>
    <r>
      <rPr>
        <b/>
        <sz val="11"/>
        <color indexed="8"/>
        <rFont val="Calibri"/>
        <family val="2"/>
        <scheme val="minor"/>
      </rPr>
      <t>/s)</t>
    </r>
  </si>
  <si>
    <r>
      <t>Total flow
(m</t>
    </r>
    <r>
      <rPr>
        <b/>
        <vertAlign val="superscript"/>
        <sz val="11"/>
        <color indexed="8"/>
        <rFont val="Calibri"/>
        <family val="2"/>
        <scheme val="minor"/>
      </rPr>
      <t>3</t>
    </r>
    <r>
      <rPr>
        <b/>
        <sz val="11"/>
        <color indexed="8"/>
        <rFont val="Calibri"/>
        <family val="2"/>
        <scheme val="minor"/>
      </rPr>
      <t>/s)</t>
    </r>
  </si>
  <si>
    <t>Bends</t>
  </si>
  <si>
    <t>Losses due to bends</t>
  </si>
  <si>
    <t>Remarks</t>
  </si>
  <si>
    <t>Class</t>
  </si>
  <si>
    <t>Contract No.:</t>
  </si>
  <si>
    <t xml:space="preserve">B.H Yield </t>
  </si>
  <si>
    <t>m³</t>
  </si>
  <si>
    <t>m³/Hr</t>
  </si>
  <si>
    <t>Population Targeted</t>
  </si>
  <si>
    <t>people</t>
  </si>
  <si>
    <t>Water demand per capita</t>
  </si>
  <si>
    <t>L/d/p</t>
  </si>
  <si>
    <t>20 litres per capita per day should be assured to take care of basic hygiene needs and basic food hygiene (WHO)</t>
  </si>
  <si>
    <t>Litres</t>
  </si>
  <si>
    <t>Total Water Demand  per day</t>
  </si>
  <si>
    <t>Units</t>
  </si>
  <si>
    <t>KW</t>
  </si>
  <si>
    <t>Reservoir capacity required (tank)</t>
  </si>
  <si>
    <t xml:space="preserve">Assumption: </t>
  </si>
  <si>
    <t>1 day</t>
  </si>
  <si>
    <t>Item</t>
  </si>
  <si>
    <t>Note:</t>
  </si>
  <si>
    <t>BOREHOLE DATA</t>
  </si>
  <si>
    <t>BH depth    (m)      =</t>
  </si>
  <si>
    <t xml:space="preserve">Yield (m3/hr)      = </t>
  </si>
  <si>
    <t>Head</t>
  </si>
  <si>
    <t>Pump level</t>
  </si>
  <si>
    <t>Frictional Losses</t>
  </si>
  <si>
    <t>delivery head</t>
  </si>
  <si>
    <t>Tank height</t>
  </si>
  <si>
    <t>Residual head</t>
  </si>
  <si>
    <t>Total Head</t>
  </si>
  <si>
    <t>POWER REQUIREMENT</t>
  </si>
  <si>
    <t>H (m)</t>
  </si>
  <si>
    <t>Q (L/Sec)</t>
  </si>
  <si>
    <t>Constant</t>
  </si>
  <si>
    <t>Pump efficiency</t>
  </si>
  <si>
    <t>KVA</t>
  </si>
  <si>
    <t>Soil Cover</t>
  </si>
  <si>
    <t>Pipe Details</t>
  </si>
  <si>
    <t>External  Diameter (mm)</t>
  </si>
  <si>
    <t xml:space="preserve">Internal Diameter (mm) </t>
  </si>
  <si>
    <t>Wall Thickness (mm)</t>
  </si>
  <si>
    <t>Soil Type</t>
  </si>
  <si>
    <r>
      <t>Area
(m</t>
    </r>
    <r>
      <rPr>
        <b/>
        <vertAlign val="superscript"/>
        <sz val="12"/>
        <color indexed="8"/>
        <rFont val="Calibri"/>
        <family val="2"/>
        <scheme val="minor"/>
      </rPr>
      <t>2</t>
    </r>
    <r>
      <rPr>
        <b/>
        <sz val="12"/>
        <color indexed="8"/>
        <rFont val="Calibri"/>
        <family val="2"/>
        <scheme val="minor"/>
      </rPr>
      <t>)</t>
    </r>
  </si>
  <si>
    <r>
      <t>Off-take
(m</t>
    </r>
    <r>
      <rPr>
        <b/>
        <vertAlign val="superscript"/>
        <sz val="12"/>
        <color indexed="8"/>
        <rFont val="Calibri"/>
        <family val="2"/>
        <scheme val="minor"/>
      </rPr>
      <t>3</t>
    </r>
    <r>
      <rPr>
        <b/>
        <sz val="12"/>
        <color indexed="8"/>
        <rFont val="Calibri"/>
        <family val="2"/>
        <scheme val="minor"/>
      </rPr>
      <t>/s)</t>
    </r>
  </si>
  <si>
    <r>
      <t>Total flow
(m</t>
    </r>
    <r>
      <rPr>
        <b/>
        <vertAlign val="superscript"/>
        <sz val="12"/>
        <color indexed="8"/>
        <rFont val="Calibri"/>
        <family val="2"/>
        <scheme val="minor"/>
      </rPr>
      <t>3</t>
    </r>
    <r>
      <rPr>
        <b/>
        <sz val="12"/>
        <color indexed="8"/>
        <rFont val="Calibri"/>
        <family val="2"/>
        <scheme val="minor"/>
      </rPr>
      <t>/s)</t>
    </r>
  </si>
  <si>
    <r>
      <t xml:space="preserve">Top Borehole Casing Cover </t>
    </r>
    <r>
      <rPr>
        <b/>
        <sz val="12"/>
        <color indexed="8"/>
        <rFont val="Calibri"/>
        <family val="2"/>
        <scheme val="minor"/>
      </rPr>
      <t>START</t>
    </r>
  </si>
  <si>
    <t>Pump operational for10 hrs</t>
  </si>
  <si>
    <t>Unmet Demand</t>
  </si>
  <si>
    <t>PN 10.0</t>
  </si>
  <si>
    <t>Northing (m)</t>
  </si>
  <si>
    <t>Easting (m)</t>
  </si>
  <si>
    <t xml:space="preserve">Elevation (m) </t>
  </si>
  <si>
    <t>Description</t>
  </si>
  <si>
    <t>0+000.00</t>
  </si>
  <si>
    <t>Borehole</t>
  </si>
  <si>
    <t>0+020.00</t>
  </si>
  <si>
    <t>Spotheight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</si>
  <si>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</si>
  <si>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</si>
  <si>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</si>
  <si>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</si>
  <si>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</si>
  <si>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</si>
  <si>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</si>
  <si>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</si>
  <si>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</si>
  <si>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</si>
  <si>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</si>
  <si>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</si>
  <si>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Nkairowuani Kiosk 1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</si>
  <si>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</si>
  <si>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</si>
  <si>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</si>
  <si>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</si>
  <si>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</si>
  <si>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</si>
  <si>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</si>
  <si>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</si>
  <si>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</si>
  <si>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</si>
  <si>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</si>
  <si>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</si>
  <si>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</si>
  <si>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</si>
  <si>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</si>
  <si>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</si>
  <si>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</si>
  <si>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</si>
  <si>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Nkairowuani lagga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</si>
  <si>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</si>
  <si>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</si>
  <si>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</si>
  <si>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</si>
  <si>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</si>
  <si>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</si>
  <si>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</si>
  <si>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</si>
  <si>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</si>
  <si>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</si>
  <si>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</si>
  <si>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</si>
  <si>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</si>
  <si>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</si>
  <si>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</si>
  <si>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</si>
  <si>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</si>
  <si>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</si>
  <si>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</si>
  <si>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</si>
  <si>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</si>
  <si>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</si>
  <si>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</si>
  <si>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</si>
  <si>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</si>
  <si>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</si>
  <si>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</si>
  <si>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</si>
  <si>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</si>
  <si>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</si>
  <si>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</si>
  <si>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</si>
  <si>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</si>
  <si>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</si>
  <si>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</si>
  <si>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</si>
  <si>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</si>
  <si>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</si>
  <si>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</si>
  <si>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</si>
  <si>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</si>
  <si>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</si>
  <si>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</si>
  <si>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</si>
  <si>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</si>
  <si>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</si>
  <si>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</si>
  <si>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</si>
  <si>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</si>
  <si>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</si>
  <si>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</si>
  <si>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</si>
  <si>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</si>
  <si>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1+700.00</t>
  </si>
  <si>
    <t>1+720.00</t>
  </si>
  <si>
    <t>1+740.00</t>
  </si>
  <si>
    <t>1+760.00</t>
  </si>
  <si>
    <t>1+780.00</t>
  </si>
  <si>
    <t>1+800.00</t>
  </si>
  <si>
    <t>1+820.00</t>
  </si>
  <si>
    <t>1+840.00</t>
  </si>
  <si>
    <t>1+860.00</t>
  </si>
  <si>
    <t>1+880.00</t>
  </si>
  <si>
    <t>1+900.00</t>
  </si>
  <si>
    <t>1+920.00</t>
  </si>
  <si>
    <t>1+940.00</t>
  </si>
  <si>
    <t>1+960.00</t>
  </si>
  <si>
    <t>1+980.00</t>
  </si>
  <si>
    <t>2+000.00</t>
  </si>
  <si>
    <t>2+020.00</t>
  </si>
  <si>
    <t>2+040.00</t>
  </si>
  <si>
    <t>2+060.00</t>
  </si>
  <si>
    <t>2+080.00</t>
  </si>
  <si>
    <t>2+100.00</t>
  </si>
  <si>
    <t>2+120.00</t>
  </si>
  <si>
    <t>2+140.00</t>
  </si>
  <si>
    <t>2+160.00</t>
  </si>
  <si>
    <t>2+180.00</t>
  </si>
  <si>
    <t>2+200.00</t>
  </si>
  <si>
    <t>2+220.00</t>
  </si>
  <si>
    <t>2+240.00</t>
  </si>
  <si>
    <t>2+260.00</t>
  </si>
  <si>
    <t>2+280.00</t>
  </si>
  <si>
    <t>2+300.00</t>
  </si>
  <si>
    <t>2+320.00</t>
  </si>
  <si>
    <t>2+340.00</t>
  </si>
  <si>
    <t>2+360.00</t>
  </si>
  <si>
    <t>2+380.00</t>
  </si>
  <si>
    <t>2+400.00</t>
  </si>
  <si>
    <t>2+420.00</t>
  </si>
  <si>
    <t>2+440.00</t>
  </si>
  <si>
    <t>2+460.00</t>
  </si>
  <si>
    <t>2+480.00</t>
  </si>
  <si>
    <t>2+500.00</t>
  </si>
  <si>
    <t>2+520.00</t>
  </si>
  <si>
    <t>2+540.00</t>
  </si>
  <si>
    <t>2+560.00</t>
  </si>
  <si>
    <t>2+580.00</t>
  </si>
  <si>
    <t>2+600.00</t>
  </si>
  <si>
    <t>2+620.00</t>
  </si>
  <si>
    <t>2+640.00</t>
  </si>
  <si>
    <t>2+660.00</t>
  </si>
  <si>
    <t>2+680.00</t>
  </si>
  <si>
    <t>2+700.00</t>
  </si>
  <si>
    <t>2+720.00</t>
  </si>
  <si>
    <t>2+740.00</t>
  </si>
  <si>
    <t>2+760.00</t>
  </si>
  <si>
    <t>2+780.00</t>
  </si>
  <si>
    <t>2+800.00</t>
  </si>
  <si>
    <t>2+820.00</t>
  </si>
  <si>
    <t>2+840.00</t>
  </si>
  <si>
    <t>2+860.00</t>
  </si>
  <si>
    <t>2+880.00</t>
  </si>
  <si>
    <t>2+900.00</t>
  </si>
  <si>
    <t>2+920.00</t>
  </si>
  <si>
    <t>2+940.00</t>
  </si>
  <si>
    <t>2+960.00</t>
  </si>
  <si>
    <t>2+980.00</t>
  </si>
  <si>
    <t>3+000.00</t>
  </si>
  <si>
    <t>3+020.00</t>
  </si>
  <si>
    <t>3+040.00</t>
  </si>
  <si>
    <t>3+060.00</t>
  </si>
  <si>
    <t>3+080.00</t>
  </si>
  <si>
    <t>3+100.00</t>
  </si>
  <si>
    <t>3+120.00</t>
  </si>
  <si>
    <t>3+140.00</t>
  </si>
  <si>
    <t>3+160.00</t>
  </si>
  <si>
    <t>3+180.00</t>
  </si>
  <si>
    <t>3+200.00</t>
  </si>
  <si>
    <t>3+220.00</t>
  </si>
  <si>
    <t>3+240.00</t>
  </si>
  <si>
    <t>3+260.00</t>
  </si>
  <si>
    <t>3+280.00</t>
  </si>
  <si>
    <t>3+300.00</t>
  </si>
  <si>
    <t>3+320.00</t>
  </si>
  <si>
    <t>3+340.00</t>
  </si>
  <si>
    <t>3+360.00</t>
  </si>
  <si>
    <t>3+380.00</t>
  </si>
  <si>
    <t>3+400.00</t>
  </si>
  <si>
    <t>3+420.00</t>
  </si>
  <si>
    <t>3+440.00</t>
  </si>
  <si>
    <t>3+460.00</t>
  </si>
  <si>
    <t>3+480.00</t>
  </si>
  <si>
    <t>3+500.00</t>
  </si>
  <si>
    <t>3+520.00</t>
  </si>
  <si>
    <t>3+540.00</t>
  </si>
  <si>
    <t>3+560.00</t>
  </si>
  <si>
    <t>3+580.00</t>
  </si>
  <si>
    <t>3+600.00</t>
  </si>
  <si>
    <t>3+620.00</t>
  </si>
  <si>
    <t>3+640.00</t>
  </si>
  <si>
    <t>3+660.00</t>
  </si>
  <si>
    <t>3+680.00</t>
  </si>
  <si>
    <t>3+700.00</t>
  </si>
  <si>
    <t>3+720.00</t>
  </si>
  <si>
    <t>3+740.00</t>
  </si>
  <si>
    <t>3+760.00</t>
  </si>
  <si>
    <t>3+780.00</t>
  </si>
  <si>
    <t>3+800.00</t>
  </si>
  <si>
    <t>3+820.00</t>
  </si>
  <si>
    <t>3+840.00</t>
  </si>
  <si>
    <t>3+860.00</t>
  </si>
  <si>
    <t>3+880.00</t>
  </si>
  <si>
    <t>3+900.00</t>
  </si>
  <si>
    <t>3+920.00</t>
  </si>
  <si>
    <t>3+940.00</t>
  </si>
  <si>
    <t>3+960.00</t>
  </si>
  <si>
    <t>3+980.00</t>
  </si>
  <si>
    <t>4+000.00</t>
  </si>
  <si>
    <t>4+020.00</t>
  </si>
  <si>
    <t>4+040.00</t>
  </si>
  <si>
    <t>4+060.00</t>
  </si>
  <si>
    <t>4+080.00</t>
  </si>
  <si>
    <t>4+100.00</t>
  </si>
  <si>
    <t>4+120.00</t>
  </si>
  <si>
    <t>4+140.00</t>
  </si>
  <si>
    <t>4+160.00</t>
  </si>
  <si>
    <t>4+180.00</t>
  </si>
  <si>
    <t>4+200.00</t>
  </si>
  <si>
    <t>4+220.00</t>
  </si>
  <si>
    <t>4+240.00</t>
  </si>
  <si>
    <t>4+260.00</t>
  </si>
  <si>
    <t>4+280.00</t>
  </si>
  <si>
    <t>4+300.00</t>
  </si>
  <si>
    <t>4+320.00</t>
  </si>
  <si>
    <t>4+340.00</t>
  </si>
  <si>
    <t>4+360.00</t>
  </si>
  <si>
    <t>4+380.00</t>
  </si>
  <si>
    <t>4+400.00</t>
  </si>
  <si>
    <t>4+420.00</t>
  </si>
  <si>
    <t>4+440.00</t>
  </si>
  <si>
    <t>4+460.00</t>
  </si>
  <si>
    <t>4+480.00</t>
  </si>
  <si>
    <t>4+500.00</t>
  </si>
  <si>
    <t>4+520.00</t>
  </si>
  <si>
    <t>4+540.00</t>
  </si>
  <si>
    <t>4+560.00</t>
  </si>
  <si>
    <t>4+580.00</t>
  </si>
  <si>
    <t>4+600.00</t>
  </si>
  <si>
    <t>4+620.00</t>
  </si>
  <si>
    <t>4+640.00</t>
  </si>
  <si>
    <t>4+660.00</t>
  </si>
  <si>
    <t>4+680.00</t>
  </si>
  <si>
    <t>4+700.00</t>
  </si>
  <si>
    <t>4+720.00</t>
  </si>
  <si>
    <t>4+740.00</t>
  </si>
  <si>
    <t>4+760.00</t>
  </si>
  <si>
    <t>4+780.00</t>
  </si>
  <si>
    <t>4+800.00</t>
  </si>
  <si>
    <t>4+820.00</t>
  </si>
  <si>
    <t>4+832.87</t>
  </si>
  <si>
    <t>Nkairowuani Kiosk 2</t>
  </si>
  <si>
    <t>Reservoir</t>
  </si>
  <si>
    <t>8 hrs</t>
  </si>
  <si>
    <t>Max Disccharge</t>
  </si>
  <si>
    <t>Pump Operational Factor of Safety</t>
  </si>
  <si>
    <t>HEAD  CALCULATIIONS</t>
  </si>
  <si>
    <t>Add factor  safety</t>
  </si>
  <si>
    <t>PUMP RECOMMENDATIONS</t>
  </si>
  <si>
    <t>Power</t>
  </si>
  <si>
    <t>m3/hr</t>
  </si>
  <si>
    <t>m</t>
  </si>
  <si>
    <t>Min Q</t>
  </si>
  <si>
    <t>Hmax</t>
  </si>
  <si>
    <t>Max Q</t>
  </si>
  <si>
    <t>Hmin</t>
  </si>
  <si>
    <t>7.5 Kw</t>
  </si>
  <si>
    <t>Insert Alternative C</t>
  </si>
  <si>
    <t>2+338.06</t>
  </si>
  <si>
    <t>ILMOCHIN WATER PROJECT</t>
  </si>
  <si>
    <t>ILMOCHIN WATER SUPPLY PROJECT</t>
  </si>
  <si>
    <t>Date: 20.09.2022</t>
  </si>
  <si>
    <t>Date:20.09.2022</t>
  </si>
  <si>
    <t>2+007.21</t>
  </si>
  <si>
    <t>3+902.45</t>
  </si>
  <si>
    <t>Elevation (m)</t>
  </si>
  <si>
    <t>Water Kiosk at Ilmochin Primary</t>
  </si>
  <si>
    <t>Water Kiosk 3</t>
  </si>
  <si>
    <t>Insert Alternative B</t>
  </si>
  <si>
    <t>Dayliff DS 8/50</t>
  </si>
  <si>
    <t>PN10</t>
  </si>
  <si>
    <t>Double Orifice ARV DN63 PN10</t>
  </si>
  <si>
    <t xml:space="preserve">Pump Water level (m)     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</si>
</sst>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0.000"/>
    <numFmt numFmtId="166" formatCode="_-* #,##0_-;\-* #,##0_-;_-* &quot;-&quot;??_-;_-@_-"/>
    <numFmt numFmtId="167" formatCode="0.0"/>
    <numFmt numFmtId="168" formatCode="0.00000"/>
  </numFmts>
  <fonts count="36" x14ac:knownFonts="1">
    <font>
      <sz val="12"/>
      <color theme="1"/>
      <name val="Georgia"/>
      <family val="2"/>
    </font>
    <font>
      <sz val="12"/>
      <color theme="1"/>
      <name val="Georgi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theme="1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  <font>
      <sz val="7"/>
      <name val="Cambria"/>
      <family val="1"/>
    </font>
    <font>
      <b/>
      <sz val="7"/>
      <name val="Cambria"/>
      <family val="1"/>
    </font>
    <font>
      <sz val="11"/>
      <color rgb="FFFF0000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sz val="12"/>
      <name val="Georgi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214">
    <xf numFmtId="0" fontId="0" fillId="0" borderId="0" xfId="0"/>
    <xf numFmtId="2" fontId="8" fillId="2" borderId="2" xfId="0" applyNumberFormat="1" applyFont="1" applyFill="1" applyBorder="1" applyAlignment="1">
      <alignment horizontal="center" vertical="center"/>
    </xf>
    <xf numFmtId="0" fontId="8" fillId="0" borderId="3" xfId="0" applyFont="1" applyBorder="1"/>
    <xf numFmtId="0" fontId="8" fillId="0" borderId="0" xfId="0" applyFont="1"/>
    <xf numFmtId="0" fontId="8" fillId="2" borderId="0" xfId="0" applyFont="1" applyFill="1"/>
    <xf numFmtId="0" fontId="11" fillId="4" borderId="2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5" borderId="2" xfId="0" applyFont="1" applyFill="1" applyBorder="1" applyAlignment="1">
      <alignment horizontal="left" vertical="top"/>
    </xf>
    <xf numFmtId="166" fontId="12" fillId="0" borderId="2" xfId="4" applyNumberFormat="1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66" fontId="12" fillId="0" borderId="0" xfId="4" applyNumberFormat="1" applyFont="1" applyAlignment="1">
      <alignment horizontal="left" vertical="top"/>
    </xf>
    <xf numFmtId="164" fontId="12" fillId="0" borderId="0" xfId="4" applyFont="1" applyAlignment="1">
      <alignment horizontal="left" vertical="top"/>
    </xf>
    <xf numFmtId="43" fontId="12" fillId="0" borderId="0" xfId="0" applyNumberFormat="1" applyFont="1" applyAlignment="1">
      <alignment horizontal="left" vertical="top"/>
    </xf>
    <xf numFmtId="0" fontId="13" fillId="0" borderId="0" xfId="0" applyFont="1"/>
    <xf numFmtId="0" fontId="15" fillId="8" borderId="14" xfId="0" applyFont="1" applyFill="1" applyBorder="1"/>
    <xf numFmtId="0" fontId="15" fillId="8" borderId="16" xfId="0" applyFont="1" applyFill="1" applyBorder="1"/>
    <xf numFmtId="0" fontId="15" fillId="8" borderId="18" xfId="0" applyFont="1" applyFill="1" applyBorder="1"/>
    <xf numFmtId="0" fontId="14" fillId="0" borderId="19" xfId="0" applyFont="1" applyBorder="1" applyAlignment="1">
      <alignment horizontal="right"/>
    </xf>
    <xf numFmtId="0" fontId="13" fillId="0" borderId="13" xfId="0" applyFont="1" applyBorder="1"/>
    <xf numFmtId="0" fontId="13" fillId="0" borderId="20" xfId="0" applyFont="1" applyBorder="1"/>
    <xf numFmtId="0" fontId="13" fillId="0" borderId="15" xfId="0" applyFont="1" applyBorder="1"/>
    <xf numFmtId="0" fontId="13" fillId="0" borderId="2" xfId="0" applyFont="1" applyBorder="1"/>
    <xf numFmtId="9" fontId="13" fillId="0" borderId="2" xfId="0" applyNumberFormat="1" applyFont="1" applyBorder="1"/>
    <xf numFmtId="0" fontId="17" fillId="0" borderId="24" xfId="0" applyFont="1" applyBorder="1"/>
    <xf numFmtId="0" fontId="17" fillId="0" borderId="25" xfId="0" applyFont="1" applyBorder="1"/>
    <xf numFmtId="0" fontId="17" fillId="0" borderId="25" xfId="0" applyFont="1" applyBorder="1" applyAlignment="1">
      <alignment wrapText="1"/>
    </xf>
    <xf numFmtId="0" fontId="13" fillId="0" borderId="25" xfId="0" applyFont="1" applyBorder="1"/>
    <xf numFmtId="0" fontId="17" fillId="0" borderId="10" xfId="0" applyFont="1" applyBorder="1" applyAlignment="1">
      <alignment wrapText="1"/>
    </xf>
    <xf numFmtId="1" fontId="21" fillId="0" borderId="26" xfId="0" applyNumberFormat="1" applyFont="1" applyBorder="1"/>
    <xf numFmtId="2" fontId="16" fillId="0" borderId="27" xfId="0" applyNumberFormat="1" applyFont="1" applyBorder="1"/>
    <xf numFmtId="0" fontId="16" fillId="0" borderId="27" xfId="0" applyFont="1" applyBorder="1"/>
    <xf numFmtId="0" fontId="16" fillId="0" borderId="12" xfId="0" applyFont="1" applyBorder="1"/>
    <xf numFmtId="2" fontId="16" fillId="0" borderId="28" xfId="0" applyNumberFormat="1" applyFont="1" applyBorder="1"/>
    <xf numFmtId="0" fontId="13" fillId="0" borderId="24" xfId="0" applyFont="1" applyBorder="1"/>
    <xf numFmtId="0" fontId="13" fillId="0" borderId="29" xfId="0" applyFont="1" applyBorder="1"/>
    <xf numFmtId="0" fontId="22" fillId="0" borderId="25" xfId="0" applyNumberFormat="1" applyFont="1" applyBorder="1"/>
    <xf numFmtId="2" fontId="22" fillId="0" borderId="25" xfId="0" applyNumberFormat="1" applyFont="1" applyBorder="1"/>
    <xf numFmtId="0" fontId="19" fillId="0" borderId="30" xfId="0" applyFont="1" applyBorder="1"/>
    <xf numFmtId="0" fontId="13" fillId="0" borderId="0" xfId="0" applyFont="1" applyBorder="1"/>
    <xf numFmtId="0" fontId="22" fillId="0" borderId="24" xfId="0" applyFont="1" applyBorder="1"/>
    <xf numFmtId="0" fontId="3" fillId="3" borderId="2" xfId="2" applyFont="1" applyFill="1" applyBorder="1" applyAlignment="1">
      <alignment horizontal="center" wrapText="1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 wrapText="1"/>
    </xf>
    <xf numFmtId="1" fontId="24" fillId="2" borderId="0" xfId="2" applyNumberFormat="1" applyFont="1" applyFill="1" applyBorder="1" applyAlignment="1"/>
    <xf numFmtId="3" fontId="24" fillId="2" borderId="0" xfId="2" applyNumberFormat="1" applyFont="1" applyFill="1" applyBorder="1" applyAlignment="1"/>
    <xf numFmtId="0" fontId="25" fillId="2" borderId="0" xfId="2" applyFont="1" applyFill="1" applyAlignment="1">
      <alignment horizontal="center"/>
    </xf>
    <xf numFmtId="0" fontId="25" fillId="2" borderId="0" xfId="2" applyFont="1" applyFill="1"/>
    <xf numFmtId="3" fontId="24" fillId="7" borderId="7" xfId="2" applyNumberFormat="1" applyFont="1" applyFill="1" applyBorder="1" applyAlignment="1"/>
    <xf numFmtId="0" fontId="26" fillId="7" borderId="7" xfId="2" applyFont="1" applyFill="1" applyBorder="1" applyAlignment="1">
      <alignment horizontal="center"/>
    </xf>
    <xf numFmtId="1" fontId="25" fillId="2" borderId="0" xfId="2" applyNumberFormat="1" applyFont="1" applyFill="1"/>
    <xf numFmtId="0" fontId="25" fillId="2" borderId="0" xfId="2" applyFont="1" applyFill="1" applyBorder="1" applyAlignment="1">
      <alignment horizontal="center"/>
    </xf>
    <xf numFmtId="9" fontId="24" fillId="2" borderId="0" xfId="1" applyFont="1" applyFill="1" applyBorder="1" applyAlignment="1"/>
    <xf numFmtId="0" fontId="24" fillId="2" borderId="0" xfId="2" applyFont="1" applyFill="1" applyBorder="1" applyAlignment="1">
      <alignment horizontal="center"/>
    </xf>
    <xf numFmtId="0" fontId="25" fillId="2" borderId="0" xfId="2" applyFont="1" applyFill="1" applyBorder="1" applyAlignment="1">
      <alignment horizontal="left"/>
    </xf>
    <xf numFmtId="0" fontId="25" fillId="2" borderId="0" xfId="2" applyFont="1" applyFill="1" applyBorder="1"/>
    <xf numFmtId="0" fontId="24" fillId="2" borderId="0" xfId="2" applyFont="1" applyFill="1" applyBorder="1" applyAlignment="1"/>
    <xf numFmtId="0" fontId="26" fillId="2" borderId="0" xfId="2" applyFont="1" applyFill="1" applyBorder="1"/>
    <xf numFmtId="0" fontId="26" fillId="2" borderId="0" xfId="2" applyFont="1" applyFill="1" applyBorder="1" applyAlignment="1">
      <alignment horizontal="center"/>
    </xf>
    <xf numFmtId="0" fontId="26" fillId="2" borderId="0" xfId="2" applyFont="1" applyFill="1" applyBorder="1" applyAlignment="1">
      <alignment horizontal="left"/>
    </xf>
    <xf numFmtId="0" fontId="25" fillId="7" borderId="7" xfId="2" applyFont="1" applyFill="1" applyBorder="1" applyAlignment="1">
      <alignment horizontal="center"/>
    </xf>
    <xf numFmtId="1" fontId="25" fillId="7" borderId="7" xfId="2" applyNumberFormat="1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 wrapText="1"/>
    </xf>
    <xf numFmtId="0" fontId="24" fillId="3" borderId="1" xfId="2" applyFont="1" applyFill="1" applyBorder="1" applyAlignment="1"/>
    <xf numFmtId="0" fontId="24" fillId="3" borderId="1" xfId="2" applyFont="1" applyFill="1" applyBorder="1" applyAlignment="1">
      <alignment horizontal="center"/>
    </xf>
    <xf numFmtId="0" fontId="26" fillId="3" borderId="2" xfId="2" applyFont="1" applyFill="1" applyBorder="1" applyAlignment="1">
      <alignment horizontal="center" wrapText="1"/>
    </xf>
    <xf numFmtId="0" fontId="26" fillId="3" borderId="2" xfId="2" applyFont="1" applyFill="1" applyBorder="1" applyAlignment="1">
      <alignment horizontal="center"/>
    </xf>
    <xf numFmtId="9" fontId="25" fillId="3" borderId="2" xfId="1" applyFont="1" applyFill="1" applyBorder="1" applyAlignment="1">
      <alignment horizontal="center" wrapText="1"/>
    </xf>
    <xf numFmtId="0" fontId="26" fillId="3" borderId="3" xfId="2" applyFont="1" applyFill="1" applyBorder="1" applyAlignment="1">
      <alignment horizontal="center" wrapText="1"/>
    </xf>
    <xf numFmtId="0" fontId="24" fillId="3" borderId="3" xfId="2" applyFont="1" applyFill="1" applyBorder="1" applyAlignment="1">
      <alignment horizontal="center"/>
    </xf>
    <xf numFmtId="0" fontId="24" fillId="3" borderId="4" xfId="2" applyFont="1" applyFill="1" applyBorder="1" applyAlignment="1">
      <alignment horizontal="center" wrapText="1"/>
    </xf>
    <xf numFmtId="0" fontId="24" fillId="3" borderId="5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25" fillId="2" borderId="0" xfId="2" applyFont="1" applyFill="1" applyAlignment="1"/>
    <xf numFmtId="0" fontId="25" fillId="2" borderId="2" xfId="2" applyFont="1" applyFill="1" applyBorder="1"/>
    <xf numFmtId="1" fontId="25" fillId="2" borderId="2" xfId="2" applyNumberFormat="1" applyFont="1" applyFill="1" applyBorder="1" applyAlignment="1">
      <alignment horizontal="center"/>
    </xf>
    <xf numFmtId="0" fontId="25" fillId="2" borderId="2" xfId="2" applyFont="1" applyFill="1" applyBorder="1" applyAlignment="1">
      <alignment horizontal="center"/>
    </xf>
    <xf numFmtId="2" fontId="25" fillId="2" borderId="2" xfId="2" applyNumberFormat="1" applyFont="1" applyFill="1" applyBorder="1" applyAlignment="1">
      <alignment horizontal="center"/>
    </xf>
    <xf numFmtId="9" fontId="25" fillId="2" borderId="2" xfId="1" applyFont="1" applyFill="1" applyBorder="1" applyAlignment="1">
      <alignment horizontal="center"/>
    </xf>
    <xf numFmtId="0" fontId="25" fillId="2" borderId="3" xfId="2" applyFont="1" applyFill="1" applyBorder="1"/>
    <xf numFmtId="0" fontId="25" fillId="2" borderId="3" xfId="2" applyFont="1" applyFill="1" applyBorder="1" applyAlignment="1">
      <alignment horizontal="center"/>
    </xf>
    <xf numFmtId="0" fontId="25" fillId="2" borderId="6" xfId="2" applyFont="1" applyFill="1" applyBorder="1" applyAlignment="1">
      <alignment horizontal="center"/>
    </xf>
    <xf numFmtId="1" fontId="30" fillId="0" borderId="2" xfId="0" applyNumberFormat="1" applyFont="1" applyFill="1" applyBorder="1"/>
    <xf numFmtId="0" fontId="25" fillId="6" borderId="0" xfId="2" applyFont="1" applyFill="1"/>
    <xf numFmtId="0" fontId="25" fillId="4" borderId="0" xfId="2" applyFont="1" applyFill="1"/>
    <xf numFmtId="1" fontId="25" fillId="2" borderId="0" xfId="2" applyNumberFormat="1" applyFont="1" applyFill="1" applyAlignment="1">
      <alignment horizontal="center"/>
    </xf>
    <xf numFmtId="9" fontId="25" fillId="2" borderId="0" xfId="1" applyFont="1" applyFill="1" applyAlignment="1">
      <alignment horizontal="center"/>
    </xf>
    <xf numFmtId="3" fontId="25" fillId="2" borderId="0" xfId="2" applyNumberFormat="1" applyFont="1" applyFill="1"/>
    <xf numFmtId="2" fontId="25" fillId="7" borderId="7" xfId="2" applyNumberFormat="1" applyFont="1" applyFill="1" applyBorder="1" applyAlignment="1">
      <alignment horizontal="center"/>
    </xf>
    <xf numFmtId="0" fontId="24" fillId="3" borderId="2" xfId="2" applyFont="1" applyFill="1" applyBorder="1" applyAlignment="1">
      <alignment horizontal="center" wrapText="1"/>
    </xf>
    <xf numFmtId="0" fontId="30" fillId="0" borderId="2" xfId="0" applyFont="1" applyFill="1" applyBorder="1"/>
    <xf numFmtId="2" fontId="25" fillId="2" borderId="0" xfId="2" applyNumberFormat="1" applyFont="1" applyFill="1" applyAlignment="1">
      <alignment horizontal="center"/>
    </xf>
    <xf numFmtId="167" fontId="25" fillId="2" borderId="2" xfId="2" applyNumberFormat="1" applyFont="1" applyFill="1" applyBorder="1" applyAlignment="1">
      <alignment horizontal="center"/>
    </xf>
    <xf numFmtId="3" fontId="24" fillId="3" borderId="2" xfId="2" applyNumberFormat="1" applyFont="1" applyFill="1" applyBorder="1" applyAlignment="1">
      <alignment horizontal="center"/>
    </xf>
    <xf numFmtId="4" fontId="24" fillId="2" borderId="0" xfId="2" applyNumberFormat="1" applyFont="1" applyFill="1" applyBorder="1" applyAlignment="1"/>
    <xf numFmtId="4" fontId="24" fillId="3" borderId="2" xfId="2" applyNumberFormat="1" applyFont="1" applyFill="1" applyBorder="1" applyAlignment="1">
      <alignment horizontal="center" wrapText="1"/>
    </xf>
    <xf numFmtId="4" fontId="1" fillId="0" borderId="2" xfId="0" applyNumberFormat="1" applyFont="1" applyBorder="1"/>
    <xf numFmtId="4" fontId="25" fillId="2" borderId="0" xfId="2" applyNumberFormat="1" applyFont="1" applyFill="1"/>
    <xf numFmtId="0" fontId="25" fillId="0" borderId="2" xfId="2" applyFont="1" applyFill="1" applyBorder="1" applyAlignment="1">
      <alignment horizontal="center"/>
    </xf>
    <xf numFmtId="2" fontId="25" fillId="0" borderId="2" xfId="2" applyNumberFormat="1" applyFont="1" applyFill="1" applyBorder="1" applyAlignment="1">
      <alignment horizontal="center"/>
    </xf>
    <xf numFmtId="9" fontId="25" fillId="0" borderId="2" xfId="1" applyFont="1" applyFill="1" applyBorder="1" applyAlignment="1">
      <alignment horizontal="center"/>
    </xf>
    <xf numFmtId="0" fontId="25" fillId="0" borderId="2" xfId="2" applyFont="1" applyFill="1" applyBorder="1"/>
    <xf numFmtId="0" fontId="25" fillId="0" borderId="3" xfId="2" applyFont="1" applyFill="1" applyBorder="1"/>
    <xf numFmtId="0" fontId="8" fillId="0" borderId="3" xfId="0" applyFont="1" applyFill="1" applyBorder="1"/>
    <xf numFmtId="0" fontId="25" fillId="0" borderId="3" xfId="2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 vertical="center"/>
    </xf>
    <xf numFmtId="1" fontId="25" fillId="0" borderId="2" xfId="2" applyNumberFormat="1" applyFont="1" applyFill="1" applyBorder="1" applyAlignment="1">
      <alignment horizontal="center"/>
    </xf>
    <xf numFmtId="0" fontId="25" fillId="0" borderId="6" xfId="2" applyFont="1" applyFill="1" applyBorder="1" applyAlignment="1">
      <alignment horizontal="center"/>
    </xf>
    <xf numFmtId="0" fontId="25" fillId="0" borderId="0" xfId="2" applyFont="1" applyFill="1" applyBorder="1" applyAlignment="1">
      <alignment horizontal="center"/>
    </xf>
    <xf numFmtId="0" fontId="25" fillId="0" borderId="0" xfId="2" applyFont="1" applyFill="1"/>
    <xf numFmtId="166" fontId="12" fillId="0" borderId="2" xfId="4" applyNumberFormat="1" applyFont="1" applyFill="1" applyBorder="1" applyAlignment="1">
      <alignment horizontal="left" vertical="top"/>
    </xf>
    <xf numFmtId="1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1" fontId="29" fillId="0" borderId="2" xfId="0" applyNumberFormat="1" applyFont="1" applyFill="1" applyBorder="1"/>
    <xf numFmtId="1" fontId="25" fillId="0" borderId="2" xfId="0" applyNumberFormat="1" applyFont="1" applyFill="1" applyBorder="1"/>
    <xf numFmtId="167" fontId="25" fillId="0" borderId="2" xfId="2" applyNumberFormat="1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2" fontId="23" fillId="0" borderId="2" xfId="0" applyNumberFormat="1" applyFont="1" applyBorder="1" applyAlignment="1">
      <alignment horizontal="center"/>
    </xf>
    <xf numFmtId="0" fontId="25" fillId="0" borderId="3" xfId="0" applyFont="1" applyBorder="1"/>
    <xf numFmtId="0" fontId="23" fillId="0" borderId="2" xfId="0" applyFont="1" applyFill="1" applyBorder="1" applyAlignment="1">
      <alignment horizontal="center"/>
    </xf>
    <xf numFmtId="0" fontId="25" fillId="0" borderId="3" xfId="0" applyFont="1" applyFill="1" applyBorder="1"/>
    <xf numFmtId="0" fontId="4" fillId="3" borderId="1" xfId="2" applyFont="1" applyFill="1" applyBorder="1" applyAlignment="1"/>
    <xf numFmtId="0" fontId="4" fillId="3" borderId="1" xfId="2" applyFont="1" applyFill="1" applyBorder="1" applyAlignment="1">
      <alignment horizontal="center"/>
    </xf>
    <xf numFmtId="1" fontId="4" fillId="3" borderId="1" xfId="2" applyNumberFormat="1" applyFont="1" applyFill="1" applyBorder="1" applyAlignment="1">
      <alignment horizontal="center"/>
    </xf>
    <xf numFmtId="2" fontId="4" fillId="3" borderId="1" xfId="2" applyNumberFormat="1" applyFont="1" applyFill="1" applyBorder="1" applyAlignment="1">
      <alignment horizontal="center"/>
    </xf>
    <xf numFmtId="1" fontId="4" fillId="3" borderId="2" xfId="2" applyNumberFormat="1" applyFont="1" applyFill="1" applyBorder="1" applyAlignment="1">
      <alignment horizontal="center"/>
    </xf>
    <xf numFmtId="1" fontId="4" fillId="3" borderId="2" xfId="2" applyNumberFormat="1" applyFont="1" applyFill="1" applyBorder="1" applyAlignment="1">
      <alignment horizontal="center" wrapText="1"/>
    </xf>
    <xf numFmtId="9" fontId="31" fillId="3" borderId="2" xfId="1" applyFont="1" applyFill="1" applyBorder="1" applyAlignment="1">
      <alignment horizontal="center" wrapText="1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 wrapText="1"/>
    </xf>
    <xf numFmtId="0" fontId="4" fillId="3" borderId="5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31" fillId="2" borderId="0" xfId="2" applyFont="1" applyFill="1" applyAlignment="1"/>
    <xf numFmtId="165" fontId="25" fillId="2" borderId="0" xfId="2" applyNumberFormat="1" applyFont="1" applyFill="1"/>
    <xf numFmtId="0" fontId="32" fillId="0" borderId="34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 wrapText="1"/>
    </xf>
    <xf numFmtId="165" fontId="33" fillId="0" borderId="34" xfId="0" applyNumberFormat="1" applyFont="1" applyBorder="1" applyAlignment="1">
      <alignment horizontal="left" vertical="center" wrapText="1"/>
    </xf>
    <xf numFmtId="1" fontId="25" fillId="2" borderId="2" xfId="2" applyNumberFormat="1" applyFont="1" applyFill="1" applyBorder="1"/>
    <xf numFmtId="0" fontId="34" fillId="8" borderId="13" xfId="0" applyFont="1" applyFill="1" applyBorder="1"/>
    <xf numFmtId="0" fontId="34" fillId="8" borderId="15" xfId="0" applyFont="1" applyFill="1" applyBorder="1"/>
    <xf numFmtId="0" fontId="34" fillId="8" borderId="17" xfId="0" applyFont="1" applyFill="1" applyBorder="1"/>
    <xf numFmtId="9" fontId="14" fillId="0" borderId="28" xfId="0" applyNumberFormat="1" applyFont="1" applyBorder="1"/>
    <xf numFmtId="0" fontId="26" fillId="5" borderId="1" xfId="0" applyFont="1" applyFill="1" applyBorder="1"/>
    <xf numFmtId="0" fontId="26" fillId="5" borderId="2" xfId="0" applyFont="1" applyFill="1" applyBorder="1"/>
    <xf numFmtId="0" fontId="26" fillId="8" borderId="2" xfId="0" applyFont="1" applyFill="1" applyBorder="1"/>
    <xf numFmtId="0" fontId="26" fillId="9" borderId="2" xfId="0" applyFont="1" applyFill="1" applyBorder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1" fontId="18" fillId="0" borderId="21" xfId="0" applyNumberFormat="1" applyFont="1" applyBorder="1"/>
    <xf numFmtId="1" fontId="18" fillId="0" borderId="22" xfId="0" applyNumberFormat="1" applyFont="1" applyBorder="1"/>
    <xf numFmtId="1" fontId="20" fillId="0" borderId="22" xfId="0" applyNumberFormat="1" applyFont="1" applyBorder="1"/>
    <xf numFmtId="168" fontId="29" fillId="0" borderId="2" xfId="2" applyNumberFormat="1" applyFont="1" applyFill="1" applyBorder="1" applyAlignment="1">
      <alignment horizontal="center"/>
    </xf>
    <xf numFmtId="166" fontId="11" fillId="4" borderId="3" xfId="4" applyNumberFormat="1" applyFont="1" applyFill="1" applyBorder="1" applyAlignment="1">
      <alignment horizontal="center" vertical="top"/>
    </xf>
    <xf numFmtId="166" fontId="11" fillId="4" borderId="11" xfId="4" applyNumberFormat="1" applyFont="1" applyFill="1" applyBorder="1" applyAlignment="1">
      <alignment horizontal="center" vertical="top"/>
    </xf>
    <xf numFmtId="0" fontId="8" fillId="10" borderId="3" xfId="0" applyFont="1" applyFill="1" applyBorder="1" applyAlignment="1">
      <alignment horizontal="center"/>
    </xf>
    <xf numFmtId="0" fontId="8" fillId="10" borderId="23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7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29" fillId="10" borderId="3" xfId="0" applyFont="1" applyFill="1" applyBorder="1" applyAlignment="1">
      <alignment horizontal="center"/>
    </xf>
    <xf numFmtId="0" fontId="29" fillId="10" borderId="23" xfId="0" applyFont="1" applyFill="1" applyBorder="1" applyAlignment="1">
      <alignment horizontal="center"/>
    </xf>
    <xf numFmtId="0" fontId="29" fillId="10" borderId="11" xfId="0" applyFont="1" applyFill="1" applyBorder="1" applyAlignment="1">
      <alignment horizontal="center"/>
    </xf>
    <xf numFmtId="0" fontId="35" fillId="0" borderId="35" xfId="0" applyFont="1" applyBorder="1" applyAlignment="1">
      <alignment horizontal="center" wrapText="1"/>
    </xf>
    <xf numFmtId="0" fontId="35" fillId="0" borderId="28" xfId="0" applyFont="1" applyBorder="1" applyAlignment="1">
      <alignment horizontal="center" wrapText="1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3" fontId="24" fillId="7" borderId="8" xfId="2" applyNumberFormat="1" applyFont="1" applyFill="1" applyBorder="1" applyAlignment="1">
      <alignment horizontal="left" vertical="top" wrapText="1"/>
    </xf>
    <xf numFmtId="3" fontId="24" fillId="7" borderId="9" xfId="2" applyNumberFormat="1" applyFont="1" applyFill="1" applyBorder="1" applyAlignment="1">
      <alignment horizontal="left" vertical="top" wrapText="1"/>
    </xf>
    <xf numFmtId="3" fontId="24" fillId="7" borderId="10" xfId="2" applyNumberFormat="1" applyFont="1" applyFill="1" applyBorder="1" applyAlignment="1">
      <alignment horizontal="left" vertical="top" wrapText="1"/>
    </xf>
    <xf numFmtId="165" fontId="26" fillId="7" borderId="8" xfId="2" applyNumberFormat="1" applyFont="1" applyFill="1" applyBorder="1" applyAlignment="1">
      <alignment horizontal="center"/>
    </xf>
    <xf numFmtId="165" fontId="26" fillId="7" borderId="9" xfId="2" applyNumberFormat="1" applyFont="1" applyFill="1" applyBorder="1" applyAlignment="1">
      <alignment horizontal="center"/>
    </xf>
    <xf numFmtId="165" fontId="26" fillId="7" borderId="10" xfId="2" applyNumberFormat="1" applyFont="1" applyFill="1" applyBorder="1" applyAlignment="1">
      <alignment horizontal="center"/>
    </xf>
    <xf numFmtId="3" fontId="24" fillId="7" borderId="8" xfId="2" applyNumberFormat="1" applyFont="1" applyFill="1" applyBorder="1" applyAlignment="1">
      <alignment horizontal="left" vertical="top"/>
    </xf>
    <xf numFmtId="3" fontId="24" fillId="7" borderId="9" xfId="2" applyNumberFormat="1" applyFont="1" applyFill="1" applyBorder="1" applyAlignment="1">
      <alignment horizontal="left" vertical="top"/>
    </xf>
    <xf numFmtId="3" fontId="24" fillId="7" borderId="10" xfId="2" applyNumberFormat="1" applyFont="1" applyFill="1" applyBorder="1" applyAlignment="1">
      <alignment horizontal="left" vertical="top"/>
    </xf>
    <xf numFmtId="0" fontId="24" fillId="3" borderId="31" xfId="2" applyFont="1" applyFill="1" applyBorder="1" applyAlignment="1">
      <alignment horizontal="center" wrapText="1"/>
    </xf>
    <xf numFmtId="0" fontId="24" fillId="3" borderId="32" xfId="2" applyFont="1" applyFill="1" applyBorder="1" applyAlignment="1">
      <alignment horizontal="center" wrapText="1"/>
    </xf>
    <xf numFmtId="0" fontId="24" fillId="3" borderId="33" xfId="2" applyFont="1" applyFill="1" applyBorder="1" applyAlignment="1">
      <alignment horizontal="center" wrapText="1"/>
    </xf>
    <xf numFmtId="165" fontId="26" fillId="7" borderId="8" xfId="2" applyNumberFormat="1" applyFont="1" applyFill="1" applyBorder="1" applyAlignment="1">
      <alignment horizontal="left"/>
    </xf>
    <xf numFmtId="165" fontId="26" fillId="7" borderId="9" xfId="2" applyNumberFormat="1" applyFont="1" applyFill="1" applyBorder="1" applyAlignment="1">
      <alignment horizontal="left"/>
    </xf>
    <xf numFmtId="165" fontId="26" fillId="7" borderId="10" xfId="2" applyNumberFormat="1" applyFont="1" applyFill="1" applyBorder="1" applyAlignment="1">
      <alignment horizontal="left"/>
    </xf>
    <xf numFmtId="165" fontId="25" fillId="7" borderId="7" xfId="2" applyNumberFormat="1" applyFont="1" applyFill="1" applyBorder="1" applyAlignment="1">
      <alignment horizontal="left"/>
    </xf>
    <xf numFmtId="2" fontId="25" fillId="7" borderId="7" xfId="2" applyNumberFormat="1" applyFont="1" applyFill="1" applyBorder="1" applyAlignment="1">
      <alignment horizontal="left"/>
    </xf>
    <xf numFmtId="165" fontId="24" fillId="3" borderId="1" xfId="2" applyNumberFormat="1" applyFont="1" applyFill="1" applyBorder="1" applyAlignment="1">
      <alignment horizontal="left"/>
    </xf>
    <xf numFmtId="2" fontId="24" fillId="3" borderId="1" xfId="2" applyNumberFormat="1" applyFont="1" applyFill="1" applyBorder="1" applyAlignment="1">
      <alignment horizontal="left"/>
    </xf>
    <xf numFmtId="2" fontId="23" fillId="0" borderId="2" xfId="0" applyNumberFormat="1" applyFont="1" applyBorder="1" applyAlignment="1">
      <alignment horizontal="left"/>
    </xf>
    <xf numFmtId="2" fontId="23" fillId="0" borderId="2" xfId="0" applyNumberFormat="1" applyFont="1" applyFill="1" applyBorder="1" applyAlignment="1">
      <alignment horizontal="left"/>
    </xf>
    <xf numFmtId="1" fontId="8" fillId="0" borderId="2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left"/>
    </xf>
    <xf numFmtId="165" fontId="25" fillId="2" borderId="0" xfId="2" applyNumberFormat="1" applyFont="1" applyFill="1" applyAlignment="1">
      <alignment horizontal="left"/>
    </xf>
    <xf numFmtId="2" fontId="25" fillId="2" borderId="0" xfId="2" applyNumberFormat="1" applyFont="1" applyFill="1" applyAlignment="1">
      <alignment horizontal="left"/>
    </xf>
    <xf numFmtId="1" fontId="23" fillId="0" borderId="2" xfId="0" applyNumberFormat="1" applyFont="1" applyBorder="1" applyAlignment="1">
      <alignment horizontal="left"/>
    </xf>
    <xf numFmtId="1" fontId="23" fillId="0" borderId="2" xfId="0" applyNumberFormat="1" applyFont="1" applyFill="1" applyBorder="1" applyAlignment="1">
      <alignment horizontal="left"/>
    </xf>
    <xf numFmtId="1" fontId="25" fillId="2" borderId="2" xfId="0" applyNumberFormat="1" applyFont="1" applyFill="1" applyBorder="1" applyAlignment="1">
      <alignment horizontal="center" vertical="center"/>
    </xf>
    <xf numFmtId="1" fontId="25" fillId="0" borderId="2" xfId="0" applyNumberFormat="1" applyFont="1" applyFill="1" applyBorder="1" applyAlignment="1">
      <alignment horizontal="center" vertical="center"/>
    </xf>
    <xf numFmtId="1" fontId="25" fillId="8" borderId="2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0" fontId="25" fillId="0" borderId="0" xfId="2" applyFont="1" applyFill="1" applyAlignment="1"/>
    <xf numFmtId="0" fontId="26" fillId="0" borderId="0" xfId="2" applyFont="1" applyFill="1" applyAlignment="1">
      <alignment wrapText="1"/>
    </xf>
    <xf numFmtId="1" fontId="8" fillId="0" borderId="2" xfId="0" applyNumberFormat="1" applyFont="1" applyFill="1" applyBorder="1" applyAlignment="1">
      <alignment horizontal="center" vertical="center"/>
    </xf>
  </cellXfs>
  <cellStyles count="11">
    <cellStyle name="Comma" xfId="4" builtinId="3"/>
    <cellStyle name="Comma 2 11" xfId="8"/>
    <cellStyle name="Comma 3 4" xfId="10"/>
    <cellStyle name="Normal" xfId="0" builtinId="0"/>
    <cellStyle name="Normal 2 10" xfId="3"/>
    <cellStyle name="Normal 2 11" xfId="7"/>
    <cellStyle name="Normal 2 2" xfId="9"/>
    <cellStyle name="Normal 25" xfId="2"/>
    <cellStyle name="Normal 26" xfId="5"/>
    <cellStyle name="Normal 3 4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401042</xdr:colOff>
      <xdr:row>18</xdr:row>
      <xdr:rowOff>479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06642" cy="34294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len\Documents\Henry\Sinohydro+Machiri%20Priced%20BQs\BUNGOMA\BUNGOMA%20TREATMENT%20WORKS%20(BQ%20B1-B1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6.%20K00013\IRRIGATION%20AND%20DRAINAGE%20CD%20FINAL%20COMPILATION\3.%20SAMPLE%20DESIGN%20AREAS\1.%20IRRIGATION\2.%20UH%20-%209\1.%20Canal%20Hydraulic%20Calculations%20and%20Autolisp%20Data\Canal%20Design%20Sheet%20UH%20-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WEA%20UH-9%20CANALS%20DESIGN\Canal%20Design%20Sheet%20Ogada%20UH-9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Mwamasaburi\Quotes\Bungoma\Moses%20Wetangula\KITI_Omar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7.%20K0291\0291%20-%20%20Ngono%20Field%20Studies%20(DVD)\5.%20Design%20Elements\LV%20Water%20Balance\Mas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rah\AppData\Local\Temp\Works\6.%20K00013\IRRIGATION%20AND%20DRAINAGE%20CD%20FINAL%20COMPILATION\3.%20SAMPLE%20DESIGN%20AREAS\1.%20IRRIGATION\2.%20UH%20-%209\1.%20Canal%20Hydraulic%20Calculations%20and%20Autolisp%20Data\Canal%20Design%20Sheet%20UH%20-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Henry\Sinohydro+Machiri%20Priced%20BQs\BUNGOMA\BUNGOMA%20TREATMENT%20WORKS%20(BQ%20B1-B1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Documents%20and%20Settings\All%20Users\Documents\Henry\Sinohydro+Machiri%20Priced%20BQs\BUNGOMA\BUNGOMA%20TREATMENT%20WORKS%20(BQ%20B1-B1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Documents%20and%20Settings\Administrator\My%20Documents\Tertiary%20consult%20-%20Igip\Nyahururu%20%20Water%20System\Drawings\Meso\BOQs\CESMM%20Compliant\Henry\Sinohydro+Machiri%20Priced%20BQs\BUNGOMA\BUNGOMA%20TREATMENT%20WORKS%20(BQ%20B1-B1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On-going%20Jobs\Nzoia\NZOIA\PHASE%20I\Tendering%20Stage\Tender%20Documents\Sinohydro+Machiri%20Priced%20BQs\WEBUYE\WEBUYE%20REHABILITATION%20BOQ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len\Documents\Users\User\Desktop\gilbert\Nzoia%20Ph%201%20Tender%20Docs\Volume%20I\Volume%20II\Sinohydro+Machiri%20Priced%20BQs\KITALE\KITALE%20BOQs%20-%20Rehabilitation%20Work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len\Documents\Users\User\Desktop\gilbert\Nzoia%20Ph%201%20Tender%20Docs\Volume%20I\Volume%20II\Sinohydro+Machiri%20Priced%20BQs\BUNGOMA\BUNGOMA%20REHABILITATION%20WORKS%20(BQ%20BR1-BR14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Gauff-Nairobi\Water\Documents\Zambia\Northwest%20Province\Bills\All%20Works%20BoQ\Solwezi\BUILDINGS%20BILL(R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s\7.%20K0291\0291%20-%20%20Ngono%20Field%20Studies%20(DVD)\5.%20Design%20Elements\LV%20Water%20Balance\Mass%20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 refreshError="1">
        <row r="12">
          <cell r="L12">
            <v>0.75</v>
          </cell>
        </row>
        <row r="117">
          <cell r="E117">
            <v>7740.1440000000002</v>
          </cell>
        </row>
        <row r="118">
          <cell r="E118">
            <v>9964.4740000000002</v>
          </cell>
        </row>
        <row r="119">
          <cell r="E119">
            <v>11038.619999999999</v>
          </cell>
        </row>
        <row r="268">
          <cell r="E268">
            <v>123.87800000000001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Canal Design Sheet"/>
      <sheetName val="STRUCTURES SUMMARY"/>
      <sheetName val="Irrigation Canals Details"/>
      <sheetName val="Curverture"/>
      <sheetName val="Irrigation Flow Diagram"/>
      <sheetName val="Sheet2"/>
      <sheetName val="Design Sheet-Kodama"/>
      <sheetName val="Water Requirement-UH9"/>
      <sheetName val="Ground levels UH9"/>
      <sheetName val="DESIGN SHEET MF-UH-9"/>
      <sheetName val="DESIGN SHEET SMF-UH-9-1"/>
      <sheetName val="DESIGN SHEET F-UH-9-1-1"/>
      <sheetName val="DESIGN SHEET SMF-UH-9-2"/>
      <sheetName val="DESIGN SHEET F-UH-9-2-1"/>
      <sheetName val="DESIGN SHEET F-UH-9-2-2"/>
      <sheetName val="DESIGN SHEET F-UH-9-2-3"/>
      <sheetName val="DESIGN SHEET SMF-UH-9-3"/>
      <sheetName val="DESIGN SHEET SMF-UH-9-4"/>
      <sheetName val="DESIGN SHEET F-UH-9-4-1"/>
      <sheetName val="DESIGN SHEET F-UH-9-4-2"/>
      <sheetName val="DESIGN SHEET F-UH-9-4-3"/>
    </sheetNames>
    <sheetDataSet>
      <sheetData sheetId="0">
        <row r="135">
          <cell r="B135" t="str">
            <v>Concrete Lining</v>
          </cell>
        </row>
      </sheetData>
      <sheetData sheetId="1"/>
      <sheetData sheetId="2">
        <row r="9">
          <cell r="C9" t="str">
            <v>9 - Main Feeder Canal UH-9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Canal Design Sheet"/>
      <sheetName val="Irrigation Canals Details"/>
      <sheetName val="Curverture"/>
      <sheetName val="Irrigation Flow Diagram"/>
      <sheetName val="Sheet2"/>
      <sheetName val="Design Sheet-Kodama"/>
      <sheetName val="DESIGN SHEET MF-UH-9"/>
      <sheetName val="DESIGN SHEET MF-UH-9-1"/>
      <sheetName val="DESIGN SHEET MF-UH-9-1-1"/>
      <sheetName val="DESIGN SHEET MF-UH-9-2"/>
      <sheetName val="DESIGN SHEET MF-UH-9-2-2"/>
      <sheetName val="DESIGN SHEET MF-UH-9-2-3"/>
      <sheetName val="DESIGN SHEET MF-UH-9-3"/>
      <sheetName val="DESIGN SHEET MF-UH-9-4"/>
      <sheetName val="DESIGN SHEET MF-UH-9-4-1"/>
      <sheetName val="DESIGN SHEET MF-UH-9-4-2"/>
      <sheetName val="DESIGN SHEET MF-UH-9-4-3"/>
      <sheetName val="Sheet5"/>
    </sheetNames>
    <sheetDataSet>
      <sheetData sheetId="0">
        <row r="132">
          <cell r="B132" t="str">
            <v>Concrete Lining</v>
          </cell>
        </row>
        <row r="133">
          <cell r="B133" t="str">
            <v>Un-lined</v>
          </cell>
        </row>
      </sheetData>
      <sheetData sheetId="1">
        <row r="9">
          <cell r="C9" t="str">
            <v>9 - Main Feeder Canal UH-9</v>
          </cell>
        </row>
        <row r="10">
          <cell r="C10" t="str">
            <v>9.1 - Sub-Main Feeder Canal UH-9-1</v>
          </cell>
        </row>
        <row r="11">
          <cell r="C11" t="str">
            <v>9.2 - Sub-Main Feeder Canal UH-9-2</v>
          </cell>
        </row>
        <row r="12">
          <cell r="C12" t="str">
            <v>9.2.1 - Feeder Canal UH-9-2-1</v>
          </cell>
        </row>
        <row r="13">
          <cell r="C13" t="str">
            <v>9.2.2 - Feeder Canal UH-9-2-2</v>
          </cell>
        </row>
        <row r="14">
          <cell r="C14" t="str">
            <v>9.2.3 - Feeder Canal UH-9-2-3</v>
          </cell>
        </row>
        <row r="15">
          <cell r="C15" t="str">
            <v>9.3 - Sub-Main Feeder Canal UH-9-3</v>
          </cell>
        </row>
        <row r="16">
          <cell r="C16" t="str">
            <v>9.4 - Sub-Main Feeder Canal UH-9-4</v>
          </cell>
        </row>
        <row r="17">
          <cell r="C17" t="str">
            <v>9.4.1 - Feeder Canal UH-9-4-1</v>
          </cell>
        </row>
        <row r="18">
          <cell r="C18" t="str">
            <v>9.4.2 - Feeder Canal UH-9-4-2</v>
          </cell>
        </row>
        <row r="19">
          <cell r="C19" t="str">
            <v>9.4.3 - Feeder Canal UH-9-4-3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Invoice"/>
      <sheetName val="Invoice"/>
      <sheetName val="BoQ"/>
      <sheetName val="BoQ (2)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22">
          <cell r="G22" t="str">
            <v>Credit Card #1</v>
          </cell>
        </row>
        <row r="23">
          <cell r="G23" t="str">
            <v>Credit Card #2</v>
          </cell>
        </row>
        <row r="24">
          <cell r="G24" t="str">
            <v>Credit Card #3</v>
          </cell>
        </row>
      </sheetData>
      <sheetData sheetId="2"/>
      <sheetData sheetId="3"/>
      <sheetData sheetId="4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"/>
      <sheetName val="Monthly"/>
      <sheetName val="Yearly"/>
    </sheetNames>
    <sheetDataSet>
      <sheetData sheetId="0">
        <row r="2">
          <cell r="I2">
            <v>0.8</v>
          </cell>
        </row>
        <row r="3">
          <cell r="F3">
            <v>1133.7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Canal Design Sheet"/>
      <sheetName val="STRUCTURES SUMMARY"/>
      <sheetName val="Irrigation Canals Details"/>
      <sheetName val="Curverture"/>
      <sheetName val="Irrigation Flow Diagram"/>
      <sheetName val="Sheet2"/>
      <sheetName val="Design Sheet-Kodama"/>
      <sheetName val="Water Requirement-UH9"/>
      <sheetName val="Ground levels UH9"/>
      <sheetName val="DESIGN SHEET MF-UH-9"/>
      <sheetName val="DESIGN SHEET SMF-UH-9-1"/>
      <sheetName val="DESIGN SHEET F-UH-9-1-1"/>
      <sheetName val="DESIGN SHEET SMF-UH-9-2"/>
      <sheetName val="DESIGN SHEET F-UH-9-2-1"/>
      <sheetName val="DESIGN SHEET F-UH-9-2-2"/>
      <sheetName val="DESIGN SHEET F-UH-9-2-3"/>
      <sheetName val="DESIGN SHEET SMF-UH-9-3"/>
      <sheetName val="DESIGN SHEET SMF-UH-9-4"/>
      <sheetName val="DESIGN SHEET F-UH-9-4-1"/>
      <sheetName val="DESIGN SHEET F-UH-9-4-2"/>
      <sheetName val="DESIGN SHEET F-UH-9-4-3"/>
    </sheetNames>
    <sheetDataSet>
      <sheetData sheetId="0">
        <row r="135">
          <cell r="B135" t="str">
            <v>Concrete Lining</v>
          </cell>
        </row>
      </sheetData>
      <sheetData sheetId="1"/>
      <sheetData sheetId="2">
        <row r="9">
          <cell r="C9" t="str">
            <v>9 - Main Feeder Canal UH-9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>
        <row r="12">
          <cell r="L12">
            <v>0.75</v>
          </cell>
        </row>
        <row r="117">
          <cell r="E117">
            <v>7740.1440000000002</v>
          </cell>
        </row>
        <row r="118">
          <cell r="E118">
            <v>9964.4740000000002</v>
          </cell>
        </row>
        <row r="119">
          <cell r="E119">
            <v>11038.619999999999</v>
          </cell>
        </row>
        <row r="123">
          <cell r="E123">
            <v>215.00400000000002</v>
          </cell>
        </row>
        <row r="126">
          <cell r="E126">
            <v>1933.288</v>
          </cell>
        </row>
        <row r="127">
          <cell r="E127">
            <v>1595.924</v>
          </cell>
        </row>
        <row r="137">
          <cell r="E137">
            <v>349.59999999999997</v>
          </cell>
        </row>
        <row r="139">
          <cell r="E139">
            <v>437</v>
          </cell>
        </row>
        <row r="143">
          <cell r="E143">
            <v>70453.14</v>
          </cell>
        </row>
        <row r="144">
          <cell r="E144">
            <v>278.80599999999998</v>
          </cell>
        </row>
        <row r="253">
          <cell r="E253">
            <v>7.5</v>
          </cell>
        </row>
        <row r="256">
          <cell r="E256">
            <v>104.10720000000001</v>
          </cell>
        </row>
        <row r="268">
          <cell r="E268">
            <v>123.87800000000001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 refreshError="1">
        <row r="117">
          <cell r="E117">
            <v>7740.1440000000002</v>
          </cell>
        </row>
        <row r="118">
          <cell r="E118">
            <v>9964.4740000000002</v>
          </cell>
        </row>
        <row r="119">
          <cell r="E119">
            <v>11038.619999999999</v>
          </cell>
        </row>
        <row r="268">
          <cell r="E268">
            <v>123.87800000000001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>
        <row r="117">
          <cell r="E117">
            <v>7740.1440000000002</v>
          </cell>
        </row>
        <row r="118">
          <cell r="E118">
            <v>9964.4740000000002</v>
          </cell>
        </row>
        <row r="119">
          <cell r="E119">
            <v>11038.619999999999</v>
          </cell>
        </row>
        <row r="268">
          <cell r="E268">
            <v>123.87800000000001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WR1 -BOQ"/>
      <sheetName val="Collection Sheet-WR1"/>
      <sheetName val="WR2 - BOQ"/>
      <sheetName val="Collection Sheet- WR2"/>
      <sheetName val="WR3-BOQ"/>
      <sheetName val="Collection Sheet-WR3"/>
      <sheetName val="WR4 - BOQ"/>
      <sheetName val="Collection Sheet - WR4"/>
      <sheetName val="WR5 - BOQ"/>
      <sheetName val="Collection Sheet - WR5"/>
      <sheetName val="WR6 - BOQ"/>
      <sheetName val="Collection Sheet - WR6"/>
      <sheetName val="WR7 - BOQ"/>
      <sheetName val="COLLECTION SHEET- WR7"/>
      <sheetName val="WR8 - BOQ"/>
      <sheetName val="Collection Sheet - WR8"/>
      <sheetName val="WR9 - BOQ"/>
      <sheetName val="Collection Sheet - WR9"/>
      <sheetName val="WR10 - BOQ"/>
      <sheetName val="Collection Sheet - WR 10"/>
      <sheetName val="BILL NO WDI"/>
      <sheetName val="COLLECTION SHEET"/>
    </sheetNames>
    <sheetDataSet>
      <sheetData sheetId="0">
        <row r="282">
          <cell r="E282">
            <v>1874.0400000000002</v>
          </cell>
        </row>
        <row r="283">
          <cell r="E283">
            <v>3298.2000000000003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KR1"/>
      <sheetName val="Collection Sheet(KR1)"/>
      <sheetName val="Bill No. KR2"/>
      <sheetName val="Collection Sheet (KR2)"/>
      <sheetName val="NZe-BOQ KR3"/>
      <sheetName val="Collection Sheet NZe-BOQ KR3"/>
      <sheetName val="Bill No. KR4"/>
      <sheetName val="Collection Sheet (KR4)"/>
      <sheetName val="Line CFe-BOQ KR5"/>
      <sheetName val="Collection Sheet CFe-BOQ KR5"/>
      <sheetName val="Line KMISC1-BOQ KR6"/>
      <sheetName val="Collection Sheet KMISC1-BOQ KR6"/>
      <sheetName val="Line NCe-BOQ KR7"/>
      <sheetName val="Collection Sheet NCe-BOQ KR7"/>
      <sheetName val="Line TWRM-BOQ KR8"/>
      <sheetName val="Collection Sheet TWRM-BOQ KR8"/>
      <sheetName val="Line KAe5-BOQ KR9"/>
      <sheetName val="Collection Sheet KAe5-BOQ KR9"/>
      <sheetName val="Line Barst-BOQ KR10"/>
      <sheetName val="Collection Sheet Barst-BOQ KR10"/>
      <sheetName val="Line KAe3-BOQ KR11"/>
      <sheetName val="Collection Sheet KAe3-BO KR11"/>
      <sheetName val="Line SC2e-BOQ KR12"/>
      <sheetName val="Collection Sheet SC2e-BOQ KR12"/>
      <sheetName val="Line KEAV-BOQ KR13"/>
      <sheetName val="Collection Sheet KEAV -BOQ KR13"/>
      <sheetName val="Line MISC2-BOQ KR14"/>
      <sheetName val="Collection Sheet MISC2-BOQ KR14"/>
      <sheetName val="Line MOIST-BOQ KR15"/>
      <sheetName val="Collection Sheet MOIST-BOQ KR15"/>
      <sheetName val="Line SC3e-BOQ KR16"/>
      <sheetName val="Collection Sheet SC3e-KR16"/>
      <sheetName val="Line SC3e-1-BOQ KR17"/>
      <sheetName val="Collection Sheet SC3e-1-BQ KR17"/>
      <sheetName val="Line NZe1-BOQ KR18"/>
      <sheetName val="Collection Sheet NZE1-BOQ KR18"/>
      <sheetName val="BILL NO KR19"/>
      <sheetName val="Collection Sheet (KR19)"/>
      <sheetName val="Bill No. KR20"/>
      <sheetName val="Collection Sheet (KR20)"/>
      <sheetName val="Bill No. KR21"/>
      <sheetName val="Collection Sheet(KR21)"/>
      <sheetName val="Bill No. KR22"/>
      <sheetName val="Collection Sheet(KR22)"/>
      <sheetName val="Bill No. KR23"/>
      <sheetName val="Collection Sheet (23)"/>
      <sheetName val="Bill NO. KR24"/>
      <sheetName val="Collection Sheet (3)kr24"/>
      <sheetName val="Bill No. KR25"/>
      <sheetName val="Collection Sheet (4)Kr25"/>
      <sheetName val="Bill No. KR26"/>
      <sheetName val="Collection Sheet (5)Kre26"/>
      <sheetName val="Bill No. KR27"/>
      <sheetName val="COLLECTION SHEET "/>
      <sheetName val="BILL NO. KR28"/>
      <sheetName val="Collection Sheet ( KR28"/>
      <sheetName val="Bill No. KR29"/>
      <sheetName val="Collection Sheet KR29"/>
      <sheetName val="Bill No. KR30"/>
      <sheetName val="COLLECTION SHEET (KR30)"/>
      <sheetName val="BILL NO KDI"/>
      <sheetName val="COLLECTION SHEET (6)"/>
      <sheetName val="Date"/>
    </sheetNames>
    <sheetDataSet>
      <sheetData sheetId="0" refreshError="1">
        <row r="1">
          <cell r="J1">
            <v>72.954400000000007</v>
          </cell>
        </row>
        <row r="5">
          <cell r="E5">
            <v>1380</v>
          </cell>
          <cell r="J5">
            <v>1.2</v>
          </cell>
        </row>
        <row r="6">
          <cell r="E6">
            <v>2760</v>
          </cell>
          <cell r="J6">
            <v>0.15</v>
          </cell>
        </row>
        <row r="7">
          <cell r="E7">
            <v>4600</v>
          </cell>
        </row>
        <row r="8">
          <cell r="J8">
            <v>0.92</v>
          </cell>
        </row>
        <row r="11">
          <cell r="J11">
            <v>78.401700000000005</v>
          </cell>
        </row>
        <row r="25">
          <cell r="E25">
            <v>445.28000000000003</v>
          </cell>
        </row>
        <row r="27">
          <cell r="E27">
            <v>968.11599999999999</v>
          </cell>
        </row>
        <row r="28">
          <cell r="E28">
            <v>1212.0999999999999</v>
          </cell>
        </row>
        <row r="37">
          <cell r="E37">
            <v>311.14400000000001</v>
          </cell>
        </row>
        <row r="38">
          <cell r="E38">
            <v>467.82000000000005</v>
          </cell>
        </row>
        <row r="39">
          <cell r="E39">
            <v>651.72799999999995</v>
          </cell>
        </row>
        <row r="41">
          <cell r="E41">
            <v>2204.2280000000001</v>
          </cell>
        </row>
        <row r="43">
          <cell r="E43">
            <v>188.6</v>
          </cell>
        </row>
        <row r="44">
          <cell r="E44">
            <v>342.24</v>
          </cell>
        </row>
        <row r="45">
          <cell r="E45">
            <v>724.96</v>
          </cell>
        </row>
        <row r="51">
          <cell r="E51">
            <v>2427.88</v>
          </cell>
        </row>
        <row r="67">
          <cell r="E67">
            <v>2271.48</v>
          </cell>
        </row>
        <row r="107">
          <cell r="E107">
            <v>4.6000000000000005</v>
          </cell>
        </row>
        <row r="112">
          <cell r="E112">
            <v>600</v>
          </cell>
        </row>
        <row r="113">
          <cell r="E113">
            <v>1000</v>
          </cell>
        </row>
        <row r="114">
          <cell r="E114">
            <v>1100</v>
          </cell>
        </row>
        <row r="120">
          <cell r="E120">
            <v>298.90799999999996</v>
          </cell>
        </row>
        <row r="121">
          <cell r="E121">
            <v>48.07</v>
          </cell>
        </row>
        <row r="123">
          <cell r="E123">
            <v>215.00400000000002</v>
          </cell>
        </row>
        <row r="124">
          <cell r="E124">
            <v>669.48400000000004</v>
          </cell>
        </row>
        <row r="126">
          <cell r="E126">
            <v>1933.288</v>
          </cell>
        </row>
        <row r="133">
          <cell r="E133">
            <v>297.16000000000003</v>
          </cell>
        </row>
        <row r="135">
          <cell r="E135">
            <v>393.29999999999995</v>
          </cell>
        </row>
        <row r="137">
          <cell r="E137">
            <v>603.06000000000006</v>
          </cell>
        </row>
        <row r="138">
          <cell r="E138">
            <v>437</v>
          </cell>
        </row>
        <row r="147">
          <cell r="E147">
            <v>42895</v>
          </cell>
        </row>
        <row r="157">
          <cell r="E157">
            <v>52216</v>
          </cell>
        </row>
        <row r="176">
          <cell r="E176">
            <v>14494.678199999998</v>
          </cell>
        </row>
        <row r="189">
          <cell r="E189">
            <v>3829.8679999999999</v>
          </cell>
        </row>
        <row r="202">
          <cell r="E202">
            <v>363.21600000000001</v>
          </cell>
        </row>
        <row r="203">
          <cell r="E203">
            <v>712.08</v>
          </cell>
        </row>
        <row r="204">
          <cell r="E204">
            <v>2349.3120000000004</v>
          </cell>
        </row>
        <row r="208">
          <cell r="E208">
            <v>18082</v>
          </cell>
        </row>
        <row r="218">
          <cell r="E218">
            <v>3091.5</v>
          </cell>
        </row>
        <row r="219">
          <cell r="E219">
            <v>9826.5</v>
          </cell>
        </row>
        <row r="220">
          <cell r="E220">
            <v>18205.5</v>
          </cell>
        </row>
        <row r="233">
          <cell r="E233">
            <v>18082</v>
          </cell>
        </row>
        <row r="234">
          <cell r="E234">
            <v>30558</v>
          </cell>
        </row>
        <row r="241">
          <cell r="E241">
            <v>1034</v>
          </cell>
        </row>
        <row r="242">
          <cell r="E242">
            <v>1908</v>
          </cell>
        </row>
        <row r="243">
          <cell r="E243">
            <v>4580</v>
          </cell>
        </row>
        <row r="244">
          <cell r="E244">
            <v>1034</v>
          </cell>
        </row>
        <row r="245">
          <cell r="E245">
            <v>1908</v>
          </cell>
        </row>
        <row r="246">
          <cell r="E246">
            <v>4580</v>
          </cell>
        </row>
        <row r="259">
          <cell r="E259">
            <v>15.980400000000001</v>
          </cell>
        </row>
        <row r="261">
          <cell r="E261">
            <v>75.982800000000012</v>
          </cell>
        </row>
        <row r="264">
          <cell r="E264">
            <v>78.632400000000004</v>
          </cell>
        </row>
        <row r="269">
          <cell r="E269">
            <v>97.952399999999997</v>
          </cell>
        </row>
        <row r="273">
          <cell r="E273">
            <v>9.1632000000000016</v>
          </cell>
        </row>
        <row r="288">
          <cell r="E288">
            <v>696.44</v>
          </cell>
        </row>
        <row r="289">
          <cell r="E289">
            <v>1173</v>
          </cell>
        </row>
        <row r="301">
          <cell r="E301">
            <v>268.64</v>
          </cell>
        </row>
        <row r="302">
          <cell r="E302">
            <v>326.60000000000002</v>
          </cell>
        </row>
        <row r="314">
          <cell r="E314">
            <v>184</v>
          </cell>
        </row>
        <row r="317">
          <cell r="E317">
            <v>15364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R1"/>
      <sheetName val="Collection Sheet-BILL NO.BR1"/>
      <sheetName val="BILL NO BR2"/>
      <sheetName val="Collection Sheet BR2"/>
      <sheetName val="BILL NO. BR3"/>
      <sheetName val="Collection Sheet-BILL NO.BR3"/>
      <sheetName val="BILL NO. BR4"/>
      <sheetName val="Collection Sheet-BILL NO.BR 4"/>
      <sheetName val="BILL NO BR5"/>
      <sheetName val="Collection Sheet-BILL NO.BR5"/>
      <sheetName val="BILL NO. BR6"/>
      <sheetName val="Collection Sheet-BILL NO.BR6"/>
      <sheetName val="Bill No. Br7"/>
      <sheetName val="Collection Sheet-BILL NO.BR 7"/>
      <sheetName val="Bill No. Br 8"/>
      <sheetName val="Collection Sheet-BILL NO.BR8"/>
      <sheetName val="Bill No. Br 9"/>
      <sheetName val="Collection Sheet-BILL No. Br 9"/>
      <sheetName val="Bill No. Br 10"/>
      <sheetName val="Collection Sheet-Bill No. Br 10"/>
      <sheetName val="Bill No. Br 11"/>
      <sheetName val="Collection Sheet-Bill No. 11"/>
      <sheetName val="Bill No. Br 12"/>
      <sheetName val="Collection Sheet-Bill No. Br 12"/>
      <sheetName val="Bill No. Br 13"/>
      <sheetName val="Collection Sheet-Bill No. Br 13"/>
      <sheetName val="Bill No. Br 14"/>
      <sheetName val="Collection Sheet-Bill No. Br 14"/>
    </sheetNames>
    <sheetDataSet>
      <sheetData sheetId="0">
        <row r="220">
          <cell r="E220">
            <v>6946.92</v>
          </cell>
        </row>
        <row r="291">
          <cell r="E291">
            <v>263.12</v>
          </cell>
        </row>
        <row r="312">
          <cell r="E312">
            <v>460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S BILL(R)"/>
      <sheetName val="#RE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"/>
      <sheetName val="Monthly"/>
      <sheetName val="Yearly"/>
    </sheetNames>
    <sheetDataSet>
      <sheetData sheetId="0">
        <row r="2">
          <cell r="I2">
            <v>0.8</v>
          </cell>
          <cell r="J2">
            <v>1</v>
          </cell>
          <cell r="K2">
            <v>1.3</v>
          </cell>
          <cell r="L2">
            <v>1</v>
          </cell>
          <cell r="M2">
            <v>0.94</v>
          </cell>
        </row>
        <row r="3">
          <cell r="I3">
            <v>0.8</v>
          </cell>
          <cell r="J3">
            <v>1</v>
          </cell>
          <cell r="K3">
            <v>1.3</v>
          </cell>
          <cell r="L3">
            <v>1</v>
          </cell>
          <cell r="M3">
            <v>0.94</v>
          </cell>
        </row>
        <row r="4">
          <cell r="F4">
            <v>68800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workbookViewId="0">
      <selection activeCell="E3" sqref="E3:E244"/>
    </sheetView>
  </sheetViews>
  <sheetFormatPr defaultRowHeight="15" x14ac:dyDescent="0.2"/>
  <cols>
    <col min="1" max="1" width="10" customWidth="1"/>
    <col min="2" max="2" width="17.09765625" customWidth="1"/>
    <col min="3" max="4" width="14.796875" customWidth="1"/>
    <col min="5" max="5" width="16.296875" customWidth="1"/>
  </cols>
  <sheetData>
    <row r="1" spans="1:5" x14ac:dyDescent="0.2">
      <c r="A1" s="135" t="s">
        <v>4</v>
      </c>
      <c r="B1" s="135" t="s">
        <v>79</v>
      </c>
      <c r="C1" s="135" t="s">
        <v>80</v>
      </c>
      <c r="D1" s="135" t="s">
        <v>81</v>
      </c>
      <c r="E1" s="135" t="s">
        <v>82</v>
      </c>
    </row>
    <row r="2" spans="1:5" x14ac:dyDescent="0.2">
      <c r="A2" s="136" t="s">
        <v>83</v>
      </c>
      <c r="B2" s="137">
        <v>9869157.0749999993</v>
      </c>
      <c r="C2" s="137">
        <v>787472.26399999997</v>
      </c>
      <c r="D2" s="136">
        <v>1873.175</v>
      </c>
      <c r="E2" s="136" t="s">
        <v>84</v>
      </c>
    </row>
    <row r="3" spans="1:5" x14ac:dyDescent="0.2">
      <c r="A3" s="136" t="s">
        <v>85</v>
      </c>
      <c r="B3" s="137">
        <v>9869146.9266999997</v>
      </c>
      <c r="C3" s="137">
        <v>787455.0355</v>
      </c>
      <c r="D3" s="136">
        <v>1873.21</v>
      </c>
      <c r="E3" s="136" t="s">
        <v>86</v>
      </c>
    </row>
    <row r="4" spans="1:5" x14ac:dyDescent="0.2">
      <c r="A4" s="136" t="s">
        <v>87</v>
      </c>
      <c r="B4" s="137">
        <v>9869135.8551000003</v>
      </c>
      <c r="C4" s="137">
        <v>787438.38100000005</v>
      </c>
      <c r="D4" s="136">
        <v>1873.249</v>
      </c>
      <c r="E4" s="136" t="s">
        <v>86</v>
      </c>
    </row>
    <row r="5" spans="1:5" x14ac:dyDescent="0.2">
      <c r="A5" s="136" t="s">
        <v>88</v>
      </c>
      <c r="B5" s="137">
        <v>9869124.9273000006</v>
      </c>
      <c r="C5" s="137">
        <v>787421.63329999999</v>
      </c>
      <c r="D5" s="136">
        <v>1873.356</v>
      </c>
      <c r="E5" s="136" t="s">
        <v>86</v>
      </c>
    </row>
    <row r="6" spans="1:5" x14ac:dyDescent="0.2">
      <c r="A6" s="136" t="s">
        <v>89</v>
      </c>
      <c r="B6" s="137">
        <v>9869116.1635999996</v>
      </c>
      <c r="C6" s="137">
        <v>787403.6666</v>
      </c>
      <c r="D6" s="136">
        <v>1873.508</v>
      </c>
      <c r="E6" s="136" t="s">
        <v>86</v>
      </c>
    </row>
    <row r="7" spans="1:5" x14ac:dyDescent="0.2">
      <c r="A7" s="136" t="s">
        <v>90</v>
      </c>
      <c r="B7" s="137">
        <v>9869106.5638999995</v>
      </c>
      <c r="C7" s="137">
        <v>787386.12150000001</v>
      </c>
      <c r="D7" s="136">
        <v>1873.635</v>
      </c>
      <c r="E7" s="136" t="s">
        <v>86</v>
      </c>
    </row>
    <row r="8" spans="1:5" x14ac:dyDescent="0.2">
      <c r="A8" s="136" t="s">
        <v>91</v>
      </c>
      <c r="B8" s="137">
        <v>9869096.6369000003</v>
      </c>
      <c r="C8" s="137">
        <v>787368.76320000004</v>
      </c>
      <c r="D8" s="136">
        <v>1873.6880000000001</v>
      </c>
      <c r="E8" s="136" t="s">
        <v>86</v>
      </c>
    </row>
    <row r="9" spans="1:5" x14ac:dyDescent="0.2">
      <c r="A9" s="136" t="s">
        <v>92</v>
      </c>
      <c r="B9" s="137">
        <v>9869086.3107999992</v>
      </c>
      <c r="C9" s="137">
        <v>787351.63809999998</v>
      </c>
      <c r="D9" s="136">
        <v>1873.7539999999999</v>
      </c>
      <c r="E9" s="136" t="s">
        <v>86</v>
      </c>
    </row>
    <row r="10" spans="1:5" x14ac:dyDescent="0.2">
      <c r="A10" s="136" t="s">
        <v>93</v>
      </c>
      <c r="B10" s="137">
        <v>9869075.4645000007</v>
      </c>
      <c r="C10" s="137">
        <v>787334.85419999994</v>
      </c>
      <c r="D10" s="136">
        <v>1873.816</v>
      </c>
      <c r="E10" s="136" t="s">
        <v>86</v>
      </c>
    </row>
    <row r="11" spans="1:5" x14ac:dyDescent="0.2">
      <c r="A11" s="136" t="s">
        <v>94</v>
      </c>
      <c r="B11" s="137">
        <v>9869064.9601000007</v>
      </c>
      <c r="C11" s="137">
        <v>787317.85430000001</v>
      </c>
      <c r="D11" s="136">
        <v>1873.865</v>
      </c>
      <c r="E11" s="136" t="s">
        <v>86</v>
      </c>
    </row>
    <row r="12" spans="1:5" x14ac:dyDescent="0.2">
      <c r="A12" s="136" t="s">
        <v>95</v>
      </c>
      <c r="B12" s="137">
        <v>9869057.8534999993</v>
      </c>
      <c r="C12" s="137">
        <v>787299.18090000004</v>
      </c>
      <c r="D12" s="136">
        <v>1873.9570000000001</v>
      </c>
      <c r="E12" s="136" t="s">
        <v>86</v>
      </c>
    </row>
    <row r="13" spans="1:5" x14ac:dyDescent="0.2">
      <c r="A13" s="136" t="s">
        <v>96</v>
      </c>
      <c r="B13" s="137">
        <v>9869051.6882000007</v>
      </c>
      <c r="C13" s="137">
        <v>787280.17779999995</v>
      </c>
      <c r="D13" s="136">
        <v>1873.98</v>
      </c>
      <c r="E13" s="136" t="s">
        <v>86</v>
      </c>
    </row>
    <row r="14" spans="1:5" x14ac:dyDescent="0.2">
      <c r="A14" s="136" t="s">
        <v>97</v>
      </c>
      <c r="B14" s="137">
        <v>9869044.5099999998</v>
      </c>
      <c r="C14" s="137">
        <v>787261.5172</v>
      </c>
      <c r="D14" s="136">
        <v>1873.9949999999999</v>
      </c>
      <c r="E14" s="136" t="s">
        <v>86</v>
      </c>
    </row>
    <row r="15" spans="1:5" x14ac:dyDescent="0.2">
      <c r="A15" s="136" t="s">
        <v>98</v>
      </c>
      <c r="B15" s="137">
        <v>9869036.1063999999</v>
      </c>
      <c r="C15" s="137">
        <v>787243.39760000003</v>
      </c>
      <c r="D15" s="136">
        <v>1873.9960000000001</v>
      </c>
      <c r="E15" s="136" t="s">
        <v>99</v>
      </c>
    </row>
    <row r="16" spans="1:5" x14ac:dyDescent="0.2">
      <c r="A16" s="136" t="s">
        <v>100</v>
      </c>
      <c r="B16" s="137">
        <v>9869024.2021999992</v>
      </c>
      <c r="C16" s="137">
        <v>787227.62800000003</v>
      </c>
      <c r="D16" s="136">
        <v>1873.9970000000001</v>
      </c>
      <c r="E16" s="136" t="s">
        <v>86</v>
      </c>
    </row>
    <row r="17" spans="1:5" x14ac:dyDescent="0.2">
      <c r="A17" s="136" t="s">
        <v>101</v>
      </c>
      <c r="B17" s="137">
        <v>9869005.5320999995</v>
      </c>
      <c r="C17" s="137">
        <v>787220.57750000001</v>
      </c>
      <c r="D17" s="136">
        <v>1873.873</v>
      </c>
      <c r="E17" s="136" t="s">
        <v>86</v>
      </c>
    </row>
    <row r="18" spans="1:5" x14ac:dyDescent="0.2">
      <c r="A18" s="136" t="s">
        <v>102</v>
      </c>
      <c r="B18" s="137">
        <v>9868986.0567000005</v>
      </c>
      <c r="C18" s="137">
        <v>787216.03610000003</v>
      </c>
      <c r="D18" s="136">
        <v>1873.7249999999999</v>
      </c>
      <c r="E18" s="136" t="s">
        <v>86</v>
      </c>
    </row>
    <row r="19" spans="1:5" x14ac:dyDescent="0.2">
      <c r="A19" s="136" t="s">
        <v>103</v>
      </c>
      <c r="B19" s="137">
        <v>9868966.5552999992</v>
      </c>
      <c r="C19" s="137">
        <v>787211.59820000001</v>
      </c>
      <c r="D19" s="136">
        <v>1873.568</v>
      </c>
      <c r="E19" s="136" t="s">
        <v>86</v>
      </c>
    </row>
    <row r="20" spans="1:5" x14ac:dyDescent="0.2">
      <c r="A20" s="136" t="s">
        <v>104</v>
      </c>
      <c r="B20" s="137">
        <v>9868946.9541999996</v>
      </c>
      <c r="C20" s="137">
        <v>787207.67920000001</v>
      </c>
      <c r="D20" s="136">
        <v>1873.3969999999999</v>
      </c>
      <c r="E20" s="136" t="s">
        <v>86</v>
      </c>
    </row>
    <row r="21" spans="1:5" x14ac:dyDescent="0.2">
      <c r="A21" s="136" t="s">
        <v>105</v>
      </c>
      <c r="B21" s="137">
        <v>9868927.1914000008</v>
      </c>
      <c r="C21" s="137">
        <v>787204.6078</v>
      </c>
      <c r="D21" s="136">
        <v>1873.2049999999999</v>
      </c>
      <c r="E21" s="136" t="s">
        <v>86</v>
      </c>
    </row>
    <row r="22" spans="1:5" x14ac:dyDescent="0.2">
      <c r="A22" s="136" t="s">
        <v>106</v>
      </c>
      <c r="B22" s="137">
        <v>9868907.7469999995</v>
      </c>
      <c r="C22" s="137">
        <v>787200.07860000001</v>
      </c>
      <c r="D22" s="136">
        <v>1873.02</v>
      </c>
      <c r="E22" s="136" t="s">
        <v>86</v>
      </c>
    </row>
    <row r="23" spans="1:5" x14ac:dyDescent="0.2">
      <c r="A23" s="136" t="s">
        <v>107</v>
      </c>
      <c r="B23" s="137">
        <v>9868888.5178999994</v>
      </c>
      <c r="C23" s="137">
        <v>787194.57940000005</v>
      </c>
      <c r="D23" s="136">
        <v>1872.8409999999999</v>
      </c>
      <c r="E23" s="136" t="s">
        <v>86</v>
      </c>
    </row>
    <row r="24" spans="1:5" x14ac:dyDescent="0.2">
      <c r="A24" s="136" t="s">
        <v>108</v>
      </c>
      <c r="B24" s="137">
        <v>9868871.4438000005</v>
      </c>
      <c r="C24" s="137">
        <v>787184.36089999997</v>
      </c>
      <c r="D24" s="136">
        <v>1872.7049999999999</v>
      </c>
      <c r="E24" s="136" t="s">
        <v>86</v>
      </c>
    </row>
    <row r="25" spans="1:5" x14ac:dyDescent="0.2">
      <c r="A25" s="136" t="s">
        <v>109</v>
      </c>
      <c r="B25" s="137">
        <v>9868854.5996000003</v>
      </c>
      <c r="C25" s="137">
        <v>787173.64919999999</v>
      </c>
      <c r="D25" s="136">
        <v>1872.5730000000001</v>
      </c>
      <c r="E25" s="136" t="s">
        <v>86</v>
      </c>
    </row>
    <row r="26" spans="1:5" x14ac:dyDescent="0.2">
      <c r="A26" s="136" t="s">
        <v>110</v>
      </c>
      <c r="B26" s="137">
        <v>9868835.7443000004</v>
      </c>
      <c r="C26" s="137">
        <v>787166.98</v>
      </c>
      <c r="D26" s="136">
        <v>1872.385</v>
      </c>
      <c r="E26" s="136" t="s">
        <v>86</v>
      </c>
    </row>
    <row r="27" spans="1:5" x14ac:dyDescent="0.2">
      <c r="A27" s="136" t="s">
        <v>111</v>
      </c>
      <c r="B27" s="137">
        <v>9868816.5621000007</v>
      </c>
      <c r="C27" s="137">
        <v>787161.59660000005</v>
      </c>
      <c r="D27" s="136">
        <v>1872.2260000000001</v>
      </c>
      <c r="E27" s="136" t="s">
        <v>86</v>
      </c>
    </row>
    <row r="28" spans="1:5" x14ac:dyDescent="0.2">
      <c r="A28" s="136" t="s">
        <v>112</v>
      </c>
      <c r="B28" s="137">
        <v>9868796.7750000004</v>
      </c>
      <c r="C28" s="137">
        <v>787158.68660000002</v>
      </c>
      <c r="D28" s="136">
        <v>1872.067</v>
      </c>
      <c r="E28" s="136" t="s">
        <v>86</v>
      </c>
    </row>
    <row r="29" spans="1:5" x14ac:dyDescent="0.2">
      <c r="A29" s="136" t="s">
        <v>113</v>
      </c>
      <c r="B29" s="137">
        <v>9868777.8583000004</v>
      </c>
      <c r="C29" s="137">
        <v>787153.14859999996</v>
      </c>
      <c r="D29" s="136">
        <v>1871.9269999999999</v>
      </c>
      <c r="E29" s="136" t="s">
        <v>86</v>
      </c>
    </row>
    <row r="30" spans="1:5" x14ac:dyDescent="0.2">
      <c r="A30" s="136" t="s">
        <v>114</v>
      </c>
      <c r="B30" s="137">
        <v>9868760.7252999991</v>
      </c>
      <c r="C30" s="137">
        <v>787142.83050000004</v>
      </c>
      <c r="D30" s="136">
        <v>1871.7919999999999</v>
      </c>
      <c r="E30" s="136" t="s">
        <v>86</v>
      </c>
    </row>
    <row r="31" spans="1:5" x14ac:dyDescent="0.2">
      <c r="A31" s="136" t="s">
        <v>115</v>
      </c>
      <c r="B31" s="137">
        <v>9868742.7192000002</v>
      </c>
      <c r="C31" s="137">
        <v>787134.25789999997</v>
      </c>
      <c r="D31" s="136">
        <v>1871.663</v>
      </c>
      <c r="E31" s="136" t="s">
        <v>86</v>
      </c>
    </row>
    <row r="32" spans="1:5" x14ac:dyDescent="0.2">
      <c r="A32" s="136" t="s">
        <v>116</v>
      </c>
      <c r="B32" s="137">
        <v>9868724.1539999992</v>
      </c>
      <c r="C32" s="137">
        <v>787126.81920000003</v>
      </c>
      <c r="D32" s="136">
        <v>1871.5160000000001</v>
      </c>
      <c r="E32" s="136" t="s">
        <v>86</v>
      </c>
    </row>
    <row r="33" spans="1:5" x14ac:dyDescent="0.2">
      <c r="A33" s="136" t="s">
        <v>117</v>
      </c>
      <c r="B33" s="137">
        <v>9868704.7627000008</v>
      </c>
      <c r="C33" s="137">
        <v>787122.29440000001</v>
      </c>
      <c r="D33" s="136">
        <v>1870.674</v>
      </c>
      <c r="E33" s="136" t="s">
        <v>118</v>
      </c>
    </row>
    <row r="34" spans="1:5" x14ac:dyDescent="0.2">
      <c r="A34" s="136" t="s">
        <v>119</v>
      </c>
      <c r="B34" s="137">
        <v>9868685.0949000008</v>
      </c>
      <c r="C34" s="137">
        <v>787118.79090000002</v>
      </c>
      <c r="D34" s="136">
        <v>1871.6179999999999</v>
      </c>
      <c r="E34" s="136" t="s">
        <v>86</v>
      </c>
    </row>
    <row r="35" spans="1:5" x14ac:dyDescent="0.2">
      <c r="A35" s="136" t="s">
        <v>120</v>
      </c>
      <c r="B35" s="137">
        <v>9868665.1272</v>
      </c>
      <c r="C35" s="137">
        <v>787117.6557</v>
      </c>
      <c r="D35" s="136">
        <v>1871.598</v>
      </c>
      <c r="E35" s="136" t="s">
        <v>86</v>
      </c>
    </row>
    <row r="36" spans="1:5" x14ac:dyDescent="0.2">
      <c r="A36" s="136" t="s">
        <v>121</v>
      </c>
      <c r="B36" s="137">
        <v>9868645.6317999996</v>
      </c>
      <c r="C36" s="137">
        <v>787113.66059999994</v>
      </c>
      <c r="D36" s="136">
        <v>1871.616</v>
      </c>
      <c r="E36" s="136" t="s">
        <v>86</v>
      </c>
    </row>
    <row r="37" spans="1:5" x14ac:dyDescent="0.2">
      <c r="A37" s="136" t="s">
        <v>122</v>
      </c>
      <c r="B37" s="137">
        <v>9868626.4036999997</v>
      </c>
      <c r="C37" s="137">
        <v>787108.15769999998</v>
      </c>
      <c r="D37" s="136">
        <v>1871.653</v>
      </c>
      <c r="E37" s="136" t="s">
        <v>86</v>
      </c>
    </row>
    <row r="38" spans="1:5" x14ac:dyDescent="0.2">
      <c r="A38" s="136" t="s">
        <v>123</v>
      </c>
      <c r="B38" s="137">
        <v>9868607.6465000007</v>
      </c>
      <c r="C38" s="137">
        <v>787101.25430000003</v>
      </c>
      <c r="D38" s="136">
        <v>1871.7</v>
      </c>
      <c r="E38" s="136" t="s">
        <v>86</v>
      </c>
    </row>
    <row r="39" spans="1:5" x14ac:dyDescent="0.2">
      <c r="A39" s="136" t="s">
        <v>124</v>
      </c>
      <c r="B39" s="137">
        <v>9868588.9343999997</v>
      </c>
      <c r="C39" s="137">
        <v>787094.21550000005</v>
      </c>
      <c r="D39" s="136">
        <v>1871.749</v>
      </c>
      <c r="E39" s="136" t="s">
        <v>86</v>
      </c>
    </row>
    <row r="40" spans="1:5" x14ac:dyDescent="0.2">
      <c r="A40" s="136" t="s">
        <v>125</v>
      </c>
      <c r="B40" s="137">
        <v>9868569.7318999991</v>
      </c>
      <c r="C40" s="137">
        <v>787088.62419999996</v>
      </c>
      <c r="D40" s="136">
        <v>1871.806</v>
      </c>
      <c r="E40" s="136" t="s">
        <v>86</v>
      </c>
    </row>
    <row r="41" spans="1:5" x14ac:dyDescent="0.2">
      <c r="A41" s="136" t="s">
        <v>126</v>
      </c>
      <c r="B41" s="137">
        <v>9868550.7381999996</v>
      </c>
      <c r="C41" s="137">
        <v>787082.44819999998</v>
      </c>
      <c r="D41" s="136">
        <v>1871.9069999999999</v>
      </c>
      <c r="E41" s="136" t="s">
        <v>86</v>
      </c>
    </row>
    <row r="42" spans="1:5" x14ac:dyDescent="0.2">
      <c r="A42" s="136" t="s">
        <v>127</v>
      </c>
      <c r="B42" s="137">
        <v>9868532.3947999999</v>
      </c>
      <c r="C42" s="137">
        <v>787074.47829999996</v>
      </c>
      <c r="D42" s="136">
        <v>1872.1469999999999</v>
      </c>
      <c r="E42" s="136" t="s">
        <v>86</v>
      </c>
    </row>
    <row r="43" spans="1:5" x14ac:dyDescent="0.2">
      <c r="A43" s="136" t="s">
        <v>128</v>
      </c>
      <c r="B43" s="137">
        <v>9868513.5359000005</v>
      </c>
      <c r="C43" s="137">
        <v>787068.03929999995</v>
      </c>
      <c r="D43" s="136">
        <v>1872.325</v>
      </c>
      <c r="E43" s="136" t="s">
        <v>86</v>
      </c>
    </row>
    <row r="44" spans="1:5" x14ac:dyDescent="0.2">
      <c r="A44" s="136" t="s">
        <v>129</v>
      </c>
      <c r="B44" s="137">
        <v>9868494.0731000006</v>
      </c>
      <c r="C44" s="137">
        <v>787063.43480000005</v>
      </c>
      <c r="D44" s="136">
        <v>1872.442</v>
      </c>
      <c r="E44" s="136" t="s">
        <v>86</v>
      </c>
    </row>
    <row r="45" spans="1:5" x14ac:dyDescent="0.2">
      <c r="A45" s="136" t="s">
        <v>130</v>
      </c>
      <c r="B45" s="137">
        <v>9868474.3044000007</v>
      </c>
      <c r="C45" s="137">
        <v>787060.62170000002</v>
      </c>
      <c r="D45" s="136">
        <v>1872.6</v>
      </c>
      <c r="E45" s="136" t="s">
        <v>86</v>
      </c>
    </row>
    <row r="46" spans="1:5" x14ac:dyDescent="0.2">
      <c r="A46" s="136" t="s">
        <v>131</v>
      </c>
      <c r="B46" s="137">
        <v>9868454.4112999998</v>
      </c>
      <c r="C46" s="137">
        <v>787058.55649999995</v>
      </c>
      <c r="D46" s="136">
        <v>1872.818</v>
      </c>
      <c r="E46" s="136" t="s">
        <v>86</v>
      </c>
    </row>
    <row r="47" spans="1:5" x14ac:dyDescent="0.2">
      <c r="A47" s="136" t="s">
        <v>132</v>
      </c>
      <c r="B47" s="137">
        <v>9868434.5044999998</v>
      </c>
      <c r="C47" s="137">
        <v>787056.6287</v>
      </c>
      <c r="D47" s="136">
        <v>1872.9570000000001</v>
      </c>
      <c r="E47" s="136" t="s">
        <v>86</v>
      </c>
    </row>
    <row r="48" spans="1:5" x14ac:dyDescent="0.2">
      <c r="A48" s="136" t="s">
        <v>133</v>
      </c>
      <c r="B48" s="137">
        <v>9868414.6117000002</v>
      </c>
      <c r="C48" s="137">
        <v>787054.59169999999</v>
      </c>
      <c r="D48" s="136">
        <v>1873.117</v>
      </c>
      <c r="E48" s="136" t="s">
        <v>86</v>
      </c>
    </row>
    <row r="49" spans="1:5" x14ac:dyDescent="0.2">
      <c r="A49" s="136" t="s">
        <v>134</v>
      </c>
      <c r="B49" s="137">
        <v>9868394.8647000007</v>
      </c>
      <c r="C49" s="137">
        <v>787051.42099999997</v>
      </c>
      <c r="D49" s="136">
        <v>1873.3920000000001</v>
      </c>
      <c r="E49" s="136" t="s">
        <v>86</v>
      </c>
    </row>
    <row r="50" spans="1:5" x14ac:dyDescent="0.2">
      <c r="A50" s="136" t="s">
        <v>135</v>
      </c>
      <c r="B50" s="137">
        <v>9868375.0726999994</v>
      </c>
      <c r="C50" s="137">
        <v>787048.6679</v>
      </c>
      <c r="D50" s="136">
        <v>1873.6590000000001</v>
      </c>
      <c r="E50" s="136" t="s">
        <v>86</v>
      </c>
    </row>
    <row r="51" spans="1:5" x14ac:dyDescent="0.2">
      <c r="A51" s="136" t="s">
        <v>136</v>
      </c>
      <c r="B51" s="137">
        <v>9868355.0956999995</v>
      </c>
      <c r="C51" s="137">
        <v>787047.7095</v>
      </c>
      <c r="D51" s="136">
        <v>1873.884</v>
      </c>
      <c r="E51" s="136" t="s">
        <v>86</v>
      </c>
    </row>
    <row r="52" spans="1:5" x14ac:dyDescent="0.2">
      <c r="A52" s="136" t="s">
        <v>137</v>
      </c>
      <c r="B52" s="137">
        <v>9868335.1364999991</v>
      </c>
      <c r="C52" s="137">
        <v>787046.50139999995</v>
      </c>
      <c r="D52" s="136">
        <v>1874.1130000000001</v>
      </c>
      <c r="E52" s="136" t="s">
        <v>86</v>
      </c>
    </row>
    <row r="53" spans="1:5" x14ac:dyDescent="0.2">
      <c r="A53" s="136" t="s">
        <v>138</v>
      </c>
      <c r="B53" s="137">
        <v>9868315.2272999994</v>
      </c>
      <c r="C53" s="137">
        <v>787044.59719999996</v>
      </c>
      <c r="D53" s="136">
        <v>1874.354</v>
      </c>
      <c r="E53" s="136" t="s">
        <v>86</v>
      </c>
    </row>
    <row r="54" spans="1:5" x14ac:dyDescent="0.2">
      <c r="A54" s="136" t="s">
        <v>139</v>
      </c>
      <c r="B54" s="137">
        <v>9868295.3181999996</v>
      </c>
      <c r="C54" s="137">
        <v>787042.69290000002</v>
      </c>
      <c r="D54" s="136">
        <v>1874.5519999999999</v>
      </c>
      <c r="E54" s="136" t="s">
        <v>86</v>
      </c>
    </row>
    <row r="55" spans="1:5" x14ac:dyDescent="0.2">
      <c r="A55" s="136" t="s">
        <v>140</v>
      </c>
      <c r="B55" s="137">
        <v>9868275.409</v>
      </c>
      <c r="C55" s="137">
        <v>787040.78870000003</v>
      </c>
      <c r="D55" s="136">
        <v>1874.701</v>
      </c>
      <c r="E55" s="136" t="s">
        <v>86</v>
      </c>
    </row>
    <row r="56" spans="1:5" x14ac:dyDescent="0.2">
      <c r="A56" s="136" t="s">
        <v>141</v>
      </c>
      <c r="B56" s="137">
        <v>9868255.4999000002</v>
      </c>
      <c r="C56" s="137">
        <v>787038.88439999998</v>
      </c>
      <c r="D56" s="136">
        <v>1874.9079999999999</v>
      </c>
      <c r="E56" s="136" t="s">
        <v>86</v>
      </c>
    </row>
    <row r="57" spans="1:5" x14ac:dyDescent="0.2">
      <c r="A57" s="136" t="s">
        <v>142</v>
      </c>
      <c r="B57" s="137">
        <v>9868235.5879999995</v>
      </c>
      <c r="C57" s="137">
        <v>787037.0148</v>
      </c>
      <c r="D57" s="136">
        <v>1875.164</v>
      </c>
      <c r="E57" s="136" t="s">
        <v>86</v>
      </c>
    </row>
    <row r="58" spans="1:5" x14ac:dyDescent="0.2">
      <c r="A58" s="136" t="s">
        <v>143</v>
      </c>
      <c r="B58" s="137">
        <v>9868215.6240999997</v>
      </c>
      <c r="C58" s="137">
        <v>787035.81389999995</v>
      </c>
      <c r="D58" s="136">
        <v>1875.3710000000001</v>
      </c>
      <c r="E58" s="136" t="s">
        <v>86</v>
      </c>
    </row>
    <row r="59" spans="1:5" x14ac:dyDescent="0.2">
      <c r="A59" s="136" t="s">
        <v>144</v>
      </c>
      <c r="B59" s="137">
        <v>9868195.6614999995</v>
      </c>
      <c r="C59" s="137">
        <v>787034.59530000004</v>
      </c>
      <c r="D59" s="136">
        <v>1875.588</v>
      </c>
      <c r="E59" s="136" t="s">
        <v>86</v>
      </c>
    </row>
    <row r="60" spans="1:5" x14ac:dyDescent="0.2">
      <c r="A60" s="136" t="s">
        <v>145</v>
      </c>
      <c r="B60" s="137">
        <v>9868175.7503999993</v>
      </c>
      <c r="C60" s="137">
        <v>787032.71149999998</v>
      </c>
      <c r="D60" s="136">
        <v>1875.835</v>
      </c>
      <c r="E60" s="136" t="s">
        <v>86</v>
      </c>
    </row>
    <row r="61" spans="1:5" x14ac:dyDescent="0.2">
      <c r="A61" s="136" t="s">
        <v>146</v>
      </c>
      <c r="B61" s="137">
        <v>9868155.8535999991</v>
      </c>
      <c r="C61" s="137">
        <v>787030.69669999997</v>
      </c>
      <c r="D61" s="136">
        <v>1876.0930000000001</v>
      </c>
      <c r="E61" s="136" t="s">
        <v>86</v>
      </c>
    </row>
    <row r="62" spans="1:5" x14ac:dyDescent="0.2">
      <c r="A62" s="136" t="s">
        <v>147</v>
      </c>
      <c r="B62" s="137">
        <v>9868136.0050000008</v>
      </c>
      <c r="C62" s="137">
        <v>787028.24089999998</v>
      </c>
      <c r="D62" s="136">
        <v>1876.3979999999999</v>
      </c>
      <c r="E62" s="136" t="s">
        <v>86</v>
      </c>
    </row>
    <row r="63" spans="1:5" x14ac:dyDescent="0.2">
      <c r="A63" s="136" t="s">
        <v>148</v>
      </c>
      <c r="B63" s="137">
        <v>9868116.0961000007</v>
      </c>
      <c r="C63" s="137">
        <v>787026.37520000001</v>
      </c>
      <c r="D63" s="136">
        <v>1876.6130000000001</v>
      </c>
      <c r="E63" s="136" t="s">
        <v>86</v>
      </c>
    </row>
    <row r="64" spans="1:5" x14ac:dyDescent="0.2">
      <c r="A64" s="136" t="s">
        <v>149</v>
      </c>
      <c r="B64" s="137">
        <v>9868096.1599000003</v>
      </c>
      <c r="C64" s="137">
        <v>787024.77850000001</v>
      </c>
      <c r="D64" s="136">
        <v>1876.8330000000001</v>
      </c>
      <c r="E64" s="136" t="s">
        <v>86</v>
      </c>
    </row>
    <row r="65" spans="1:5" x14ac:dyDescent="0.2">
      <c r="A65" s="136" t="s">
        <v>150</v>
      </c>
      <c r="B65" s="137">
        <v>9868076.2916999999</v>
      </c>
      <c r="C65" s="137">
        <v>787022.51130000001</v>
      </c>
      <c r="D65" s="136">
        <v>1877.068</v>
      </c>
      <c r="E65" s="136" t="s">
        <v>86</v>
      </c>
    </row>
    <row r="66" spans="1:5" x14ac:dyDescent="0.2">
      <c r="A66" s="136" t="s">
        <v>151</v>
      </c>
      <c r="B66" s="137">
        <v>9868056.4410999995</v>
      </c>
      <c r="C66" s="137">
        <v>787020.07169999997</v>
      </c>
      <c r="D66" s="136">
        <v>1877.328</v>
      </c>
      <c r="E66" s="136" t="s">
        <v>86</v>
      </c>
    </row>
    <row r="67" spans="1:5" x14ac:dyDescent="0.2">
      <c r="A67" s="136" t="s">
        <v>152</v>
      </c>
      <c r="B67" s="137">
        <v>9868036.5353999995</v>
      </c>
      <c r="C67" s="137">
        <v>787018.14379999996</v>
      </c>
      <c r="D67" s="136">
        <v>1877.547</v>
      </c>
      <c r="E67" s="136" t="s">
        <v>86</v>
      </c>
    </row>
    <row r="68" spans="1:5" x14ac:dyDescent="0.2">
      <c r="A68" s="136" t="s">
        <v>153</v>
      </c>
      <c r="B68" s="137">
        <v>9868016.6188999992</v>
      </c>
      <c r="C68" s="137">
        <v>787016.31889999995</v>
      </c>
      <c r="D68" s="136">
        <v>1877.752</v>
      </c>
      <c r="E68" s="136" t="s">
        <v>86</v>
      </c>
    </row>
    <row r="69" spans="1:5" x14ac:dyDescent="0.2">
      <c r="A69" s="136" t="s">
        <v>154</v>
      </c>
      <c r="B69" s="137">
        <v>9867996.6963</v>
      </c>
      <c r="C69" s="137">
        <v>787014.56039999996</v>
      </c>
      <c r="D69" s="136">
        <v>1877.925</v>
      </c>
      <c r="E69" s="136" t="s">
        <v>86</v>
      </c>
    </row>
    <row r="70" spans="1:5" x14ac:dyDescent="0.2">
      <c r="A70" s="136" t="s">
        <v>155</v>
      </c>
      <c r="B70" s="137">
        <v>9867976.7717000004</v>
      </c>
      <c r="C70" s="137">
        <v>787012.82590000005</v>
      </c>
      <c r="D70" s="136">
        <v>1878.105</v>
      </c>
      <c r="E70" s="136" t="s">
        <v>86</v>
      </c>
    </row>
    <row r="71" spans="1:5" x14ac:dyDescent="0.2">
      <c r="A71" s="136" t="s">
        <v>156</v>
      </c>
      <c r="B71" s="137">
        <v>9867956.8441000003</v>
      </c>
      <c r="C71" s="137">
        <v>787011.12549999997</v>
      </c>
      <c r="D71" s="136">
        <v>1878.325</v>
      </c>
      <c r="E71" s="136" t="s">
        <v>86</v>
      </c>
    </row>
    <row r="72" spans="1:5" x14ac:dyDescent="0.2">
      <c r="A72" s="136" t="s">
        <v>157</v>
      </c>
      <c r="B72" s="137">
        <v>9867937.0648999996</v>
      </c>
      <c r="C72" s="137">
        <v>787013.56570000004</v>
      </c>
      <c r="D72" s="136">
        <v>1878.432</v>
      </c>
      <c r="E72" s="136" t="s">
        <v>86</v>
      </c>
    </row>
    <row r="73" spans="1:5" x14ac:dyDescent="0.2">
      <c r="A73" s="136" t="s">
        <v>158</v>
      </c>
      <c r="B73" s="137">
        <v>9867917.5155999996</v>
      </c>
      <c r="C73" s="137">
        <v>787017.6274</v>
      </c>
      <c r="D73" s="136">
        <v>1878.519</v>
      </c>
      <c r="E73" s="136" t="s">
        <v>86</v>
      </c>
    </row>
    <row r="74" spans="1:5" x14ac:dyDescent="0.2">
      <c r="A74" s="136" t="s">
        <v>159</v>
      </c>
      <c r="B74" s="137">
        <v>9867898.3739</v>
      </c>
      <c r="C74" s="137">
        <v>787023.42330000002</v>
      </c>
      <c r="D74" s="136">
        <v>1878.5889999999999</v>
      </c>
      <c r="E74" s="136" t="s">
        <v>86</v>
      </c>
    </row>
    <row r="75" spans="1:5" x14ac:dyDescent="0.2">
      <c r="A75" s="136" t="s">
        <v>160</v>
      </c>
      <c r="B75" s="137">
        <v>9867879.5286999997</v>
      </c>
      <c r="C75" s="137">
        <v>787030.09369999997</v>
      </c>
      <c r="D75" s="136">
        <v>1878.6690000000001</v>
      </c>
      <c r="E75" s="136" t="s">
        <v>86</v>
      </c>
    </row>
    <row r="76" spans="1:5" x14ac:dyDescent="0.2">
      <c r="A76" s="136" t="s">
        <v>161</v>
      </c>
      <c r="B76" s="137">
        <v>9867860.8158999998</v>
      </c>
      <c r="C76" s="137">
        <v>787037.15269999998</v>
      </c>
      <c r="D76" s="136">
        <v>1878.7529999999999</v>
      </c>
      <c r="E76" s="136" t="s">
        <v>86</v>
      </c>
    </row>
    <row r="77" spans="1:5" x14ac:dyDescent="0.2">
      <c r="A77" s="136" t="s">
        <v>162</v>
      </c>
      <c r="B77" s="137">
        <v>9867841.5833000001</v>
      </c>
      <c r="C77" s="137">
        <v>787042.59739999997</v>
      </c>
      <c r="D77" s="136">
        <v>1878.876</v>
      </c>
      <c r="E77" s="136" t="s">
        <v>86</v>
      </c>
    </row>
    <row r="78" spans="1:5" x14ac:dyDescent="0.2">
      <c r="A78" s="136" t="s">
        <v>163</v>
      </c>
      <c r="B78" s="137">
        <v>9867822.2674000002</v>
      </c>
      <c r="C78" s="137">
        <v>787047.78189999994</v>
      </c>
      <c r="D78" s="136">
        <v>1879.0029999999999</v>
      </c>
      <c r="E78" s="136" t="s">
        <v>86</v>
      </c>
    </row>
    <row r="79" spans="1:5" x14ac:dyDescent="0.2">
      <c r="A79" s="136" t="s">
        <v>164</v>
      </c>
      <c r="B79" s="137">
        <v>9867803.1677999999</v>
      </c>
      <c r="C79" s="137">
        <v>787053.71519999998</v>
      </c>
      <c r="D79" s="136">
        <v>1879.077</v>
      </c>
      <c r="E79" s="136" t="s">
        <v>86</v>
      </c>
    </row>
    <row r="80" spans="1:5" x14ac:dyDescent="0.2">
      <c r="A80" s="136" t="s">
        <v>165</v>
      </c>
      <c r="B80" s="137">
        <v>9867783.9945999999</v>
      </c>
      <c r="C80" s="137">
        <v>787059.32909999997</v>
      </c>
      <c r="D80" s="136">
        <v>1879.153</v>
      </c>
      <c r="E80" s="136" t="s">
        <v>86</v>
      </c>
    </row>
    <row r="81" spans="1:5" x14ac:dyDescent="0.2">
      <c r="A81" s="136" t="s">
        <v>166</v>
      </c>
      <c r="B81" s="137">
        <v>9867764.0048999991</v>
      </c>
      <c r="C81" s="137">
        <v>787058.77619999996</v>
      </c>
      <c r="D81" s="136">
        <v>1879.261</v>
      </c>
      <c r="E81" s="136" t="s">
        <v>86</v>
      </c>
    </row>
    <row r="82" spans="1:5" x14ac:dyDescent="0.2">
      <c r="A82" s="136" t="s">
        <v>167</v>
      </c>
      <c r="B82" s="137">
        <v>9867744.0207000002</v>
      </c>
      <c r="C82" s="137">
        <v>787058.03399999999</v>
      </c>
      <c r="D82" s="136">
        <v>1879.376</v>
      </c>
      <c r="E82" s="136" t="s">
        <v>86</v>
      </c>
    </row>
    <row r="83" spans="1:5" x14ac:dyDescent="0.2">
      <c r="A83" s="136" t="s">
        <v>168</v>
      </c>
      <c r="B83" s="137">
        <v>9867724.0761999991</v>
      </c>
      <c r="C83" s="137">
        <v>787056.54460000002</v>
      </c>
      <c r="D83" s="136">
        <v>1879.5229999999999</v>
      </c>
      <c r="E83" s="136" t="s">
        <v>86</v>
      </c>
    </row>
    <row r="84" spans="1:5" x14ac:dyDescent="0.2">
      <c r="A84" s="136" t="s">
        <v>169</v>
      </c>
      <c r="B84" s="137">
        <v>9867704.2054999992</v>
      </c>
      <c r="C84" s="137">
        <v>787054.46620000002</v>
      </c>
      <c r="D84" s="136">
        <v>1879.674</v>
      </c>
      <c r="E84" s="136" t="s">
        <v>86</v>
      </c>
    </row>
    <row r="85" spans="1:5" x14ac:dyDescent="0.2">
      <c r="A85" s="136" t="s">
        <v>170</v>
      </c>
      <c r="B85" s="137">
        <v>9867684.5245999992</v>
      </c>
      <c r="C85" s="137">
        <v>787050.90789999999</v>
      </c>
      <c r="D85" s="136">
        <v>1879.8340000000001</v>
      </c>
      <c r="E85" s="136" t="s">
        <v>86</v>
      </c>
    </row>
    <row r="86" spans="1:5" x14ac:dyDescent="0.2">
      <c r="A86" s="136" t="s">
        <v>171</v>
      </c>
      <c r="B86" s="137">
        <v>9867664.7584000006</v>
      </c>
      <c r="C86" s="137">
        <v>787047.98789999995</v>
      </c>
      <c r="D86" s="136">
        <v>1879.991</v>
      </c>
      <c r="E86" s="136" t="s">
        <v>86</v>
      </c>
    </row>
    <row r="87" spans="1:5" x14ac:dyDescent="0.2">
      <c r="A87" s="136" t="s">
        <v>172</v>
      </c>
      <c r="B87" s="137">
        <v>9867644.8289999999</v>
      </c>
      <c r="C87" s="137">
        <v>787046.30799999996</v>
      </c>
      <c r="D87" s="136">
        <v>1880.144</v>
      </c>
      <c r="E87" s="136" t="s">
        <v>86</v>
      </c>
    </row>
    <row r="88" spans="1:5" x14ac:dyDescent="0.2">
      <c r="A88" s="136" t="s">
        <v>173</v>
      </c>
      <c r="B88" s="137">
        <v>9867624.9451000001</v>
      </c>
      <c r="C88" s="137">
        <v>787044.22519999999</v>
      </c>
      <c r="D88" s="136">
        <v>1880.287</v>
      </c>
      <c r="E88" s="136" t="s">
        <v>86</v>
      </c>
    </row>
    <row r="89" spans="1:5" x14ac:dyDescent="0.2">
      <c r="A89" s="136" t="s">
        <v>174</v>
      </c>
      <c r="B89" s="137">
        <v>9867605.1445000004</v>
      </c>
      <c r="C89" s="137">
        <v>787041.40789999999</v>
      </c>
      <c r="D89" s="136">
        <v>1880.412</v>
      </c>
      <c r="E89" s="136" t="s">
        <v>86</v>
      </c>
    </row>
    <row r="90" spans="1:5" x14ac:dyDescent="0.2">
      <c r="A90" s="136" t="s">
        <v>175</v>
      </c>
      <c r="B90" s="137">
        <v>9867585.3310000002</v>
      </c>
      <c r="C90" s="137">
        <v>787038.69449999998</v>
      </c>
      <c r="D90" s="136">
        <v>1880.538</v>
      </c>
      <c r="E90" s="136" t="s">
        <v>86</v>
      </c>
    </row>
    <row r="91" spans="1:5" x14ac:dyDescent="0.2">
      <c r="A91" s="136" t="s">
        <v>176</v>
      </c>
      <c r="B91" s="137">
        <v>9867565.4451000001</v>
      </c>
      <c r="C91" s="137">
        <v>787036.56099999999</v>
      </c>
      <c r="D91" s="136">
        <v>1880.673</v>
      </c>
      <c r="E91" s="136" t="s">
        <v>86</v>
      </c>
    </row>
    <row r="92" spans="1:5" x14ac:dyDescent="0.2">
      <c r="A92" s="136" t="s">
        <v>177</v>
      </c>
      <c r="B92" s="137">
        <v>9867545.5450999998</v>
      </c>
      <c r="C92" s="137">
        <v>787034.60179999995</v>
      </c>
      <c r="D92" s="136">
        <v>1880.8040000000001</v>
      </c>
      <c r="E92" s="136" t="s">
        <v>86</v>
      </c>
    </row>
    <row r="93" spans="1:5" x14ac:dyDescent="0.2">
      <c r="A93" s="136" t="s">
        <v>178</v>
      </c>
      <c r="B93" s="137">
        <v>9867525.5723000001</v>
      </c>
      <c r="C93" s="137">
        <v>787033.56079999998</v>
      </c>
      <c r="D93" s="136">
        <v>1880.92</v>
      </c>
      <c r="E93" s="136" t="s">
        <v>86</v>
      </c>
    </row>
    <row r="94" spans="1:5" x14ac:dyDescent="0.2">
      <c r="A94" s="136" t="s">
        <v>179</v>
      </c>
      <c r="B94" s="137">
        <v>9867505.6358000003</v>
      </c>
      <c r="C94" s="137">
        <v>787032.22530000005</v>
      </c>
      <c r="D94" s="136">
        <v>1881.038</v>
      </c>
      <c r="E94" s="136" t="s">
        <v>86</v>
      </c>
    </row>
    <row r="95" spans="1:5" x14ac:dyDescent="0.2">
      <c r="A95" s="136" t="s">
        <v>180</v>
      </c>
      <c r="B95" s="137">
        <v>9867486.2930999994</v>
      </c>
      <c r="C95" s="137">
        <v>787027.14009999996</v>
      </c>
      <c r="D95" s="136">
        <v>1881.192</v>
      </c>
      <c r="E95" s="136" t="s">
        <v>86</v>
      </c>
    </row>
    <row r="96" spans="1:5" x14ac:dyDescent="0.2">
      <c r="A96" s="136" t="s">
        <v>181</v>
      </c>
      <c r="B96" s="137">
        <v>9867467.0188999996</v>
      </c>
      <c r="C96" s="137">
        <v>787021.82220000005</v>
      </c>
      <c r="D96" s="136">
        <v>1881.345</v>
      </c>
      <c r="E96" s="136" t="s">
        <v>86</v>
      </c>
    </row>
    <row r="97" spans="1:5" x14ac:dyDescent="0.2">
      <c r="A97" s="136" t="s">
        <v>182</v>
      </c>
      <c r="B97" s="137">
        <v>9867448.0196000002</v>
      </c>
      <c r="C97" s="137">
        <v>787015.57499999995</v>
      </c>
      <c r="D97" s="136">
        <v>1881.4949999999999</v>
      </c>
      <c r="E97" s="136" t="s">
        <v>86</v>
      </c>
    </row>
    <row r="98" spans="1:5" x14ac:dyDescent="0.2">
      <c r="A98" s="136" t="s">
        <v>183</v>
      </c>
      <c r="B98" s="137">
        <v>9867429.3257999998</v>
      </c>
      <c r="C98" s="137">
        <v>787008.59900000005</v>
      </c>
      <c r="D98" s="136">
        <v>1881.6410000000001</v>
      </c>
      <c r="E98" s="136" t="s">
        <v>86</v>
      </c>
    </row>
    <row r="99" spans="1:5" x14ac:dyDescent="0.2">
      <c r="A99" s="136" t="s">
        <v>184</v>
      </c>
      <c r="B99" s="137">
        <v>9867411.6804000009</v>
      </c>
      <c r="C99" s="137">
        <v>786999.18429999996</v>
      </c>
      <c r="D99" s="136">
        <v>1881.777</v>
      </c>
      <c r="E99" s="136" t="s">
        <v>86</v>
      </c>
    </row>
    <row r="100" spans="1:5" x14ac:dyDescent="0.2">
      <c r="A100" s="136" t="s">
        <v>185</v>
      </c>
      <c r="B100" s="137">
        <v>9867393.8738000002</v>
      </c>
      <c r="C100" s="137">
        <v>786990.09959999996</v>
      </c>
      <c r="D100" s="136">
        <v>1881.923</v>
      </c>
      <c r="E100" s="136" t="s">
        <v>86</v>
      </c>
    </row>
    <row r="101" spans="1:5" x14ac:dyDescent="0.2">
      <c r="A101" s="136" t="s">
        <v>186</v>
      </c>
      <c r="B101" s="137">
        <v>9867375.5743000004</v>
      </c>
      <c r="C101" s="137">
        <v>786982.02949999995</v>
      </c>
      <c r="D101" s="136">
        <v>1882.1</v>
      </c>
      <c r="E101" s="136" t="s">
        <v>86</v>
      </c>
    </row>
    <row r="102" spans="1:5" x14ac:dyDescent="0.2">
      <c r="A102" s="136" t="s">
        <v>187</v>
      </c>
      <c r="B102" s="137">
        <v>9867357.1674000006</v>
      </c>
      <c r="C102" s="137">
        <v>786974.21470000001</v>
      </c>
      <c r="D102" s="136">
        <v>1882.2639999999999</v>
      </c>
      <c r="E102" s="136" t="s">
        <v>86</v>
      </c>
    </row>
    <row r="103" spans="1:5" x14ac:dyDescent="0.2">
      <c r="A103" s="136" t="s">
        <v>188</v>
      </c>
      <c r="B103" s="137">
        <v>9867338.5956999995</v>
      </c>
      <c r="C103" s="137">
        <v>786966.79229999997</v>
      </c>
      <c r="D103" s="136">
        <v>1882.4069999999999</v>
      </c>
      <c r="E103" s="136" t="s">
        <v>86</v>
      </c>
    </row>
    <row r="104" spans="1:5" x14ac:dyDescent="0.2">
      <c r="A104" s="136" t="s">
        <v>189</v>
      </c>
      <c r="B104" s="137">
        <v>9867320.2292999998</v>
      </c>
      <c r="C104" s="137">
        <v>786958.92830000003</v>
      </c>
      <c r="D104" s="136">
        <v>1882.556</v>
      </c>
      <c r="E104" s="136" t="s">
        <v>86</v>
      </c>
    </row>
    <row r="105" spans="1:5" x14ac:dyDescent="0.2">
      <c r="A105" s="136" t="s">
        <v>190</v>
      </c>
      <c r="B105" s="137">
        <v>9867302.6497000009</v>
      </c>
      <c r="C105" s="137">
        <v>786949.39110000001</v>
      </c>
      <c r="D105" s="136">
        <v>1882.7239999999999</v>
      </c>
      <c r="E105" s="136" t="s">
        <v>86</v>
      </c>
    </row>
    <row r="106" spans="1:5" x14ac:dyDescent="0.2">
      <c r="A106" s="136" t="s">
        <v>191</v>
      </c>
      <c r="B106" s="137">
        <v>9867284.8706</v>
      </c>
      <c r="C106" s="137">
        <v>786940.29269999999</v>
      </c>
      <c r="D106" s="136">
        <v>1882.894</v>
      </c>
      <c r="E106" s="136" t="s">
        <v>86</v>
      </c>
    </row>
    <row r="107" spans="1:5" x14ac:dyDescent="0.2">
      <c r="A107" s="136" t="s">
        <v>192</v>
      </c>
      <c r="B107" s="137">
        <v>9867266.0061000008</v>
      </c>
      <c r="C107" s="137">
        <v>786933.64939999999</v>
      </c>
      <c r="D107" s="136">
        <v>1883.0709999999999</v>
      </c>
      <c r="E107" s="136" t="s">
        <v>86</v>
      </c>
    </row>
    <row r="108" spans="1:5" x14ac:dyDescent="0.2">
      <c r="A108" s="136" t="s">
        <v>193</v>
      </c>
      <c r="B108" s="137">
        <v>9867247.0957999993</v>
      </c>
      <c r="C108" s="137">
        <v>786927.13899999997</v>
      </c>
      <c r="D108" s="136">
        <v>1883.232</v>
      </c>
      <c r="E108" s="136" t="s">
        <v>86</v>
      </c>
    </row>
    <row r="109" spans="1:5" x14ac:dyDescent="0.2">
      <c r="A109" s="136" t="s">
        <v>194</v>
      </c>
      <c r="B109" s="137">
        <v>9867228.1537999995</v>
      </c>
      <c r="C109" s="137">
        <v>786920.72019999998</v>
      </c>
      <c r="D109" s="136">
        <v>1883.3820000000001</v>
      </c>
      <c r="E109" s="136" t="s">
        <v>86</v>
      </c>
    </row>
    <row r="110" spans="1:5" x14ac:dyDescent="0.2">
      <c r="A110" s="136" t="s">
        <v>195</v>
      </c>
      <c r="B110" s="137">
        <v>9867210.3268999998</v>
      </c>
      <c r="C110" s="137">
        <v>786911.79440000001</v>
      </c>
      <c r="D110" s="136">
        <v>1883.5889999999999</v>
      </c>
      <c r="E110" s="136" t="s">
        <v>86</v>
      </c>
    </row>
    <row r="111" spans="1:5" x14ac:dyDescent="0.2">
      <c r="A111" s="136" t="s">
        <v>196</v>
      </c>
      <c r="B111" s="137">
        <v>9867192.9047999997</v>
      </c>
      <c r="C111" s="137">
        <v>786901.97420000006</v>
      </c>
      <c r="D111" s="136">
        <v>1883.8130000000001</v>
      </c>
      <c r="E111" s="136" t="s">
        <v>86</v>
      </c>
    </row>
    <row r="112" spans="1:5" x14ac:dyDescent="0.2">
      <c r="A112" s="136" t="s">
        <v>197</v>
      </c>
      <c r="B112" s="137">
        <v>9867175.0435000006</v>
      </c>
      <c r="C112" s="137">
        <v>786892.97580000001</v>
      </c>
      <c r="D112" s="136">
        <v>1883.9659999999999</v>
      </c>
      <c r="E112" s="136" t="s">
        <v>86</v>
      </c>
    </row>
    <row r="113" spans="1:5" x14ac:dyDescent="0.2">
      <c r="A113" s="136" t="s">
        <v>198</v>
      </c>
      <c r="B113" s="137">
        <v>9867157.1182000004</v>
      </c>
      <c r="C113" s="137">
        <v>786884.10930000001</v>
      </c>
      <c r="D113" s="136">
        <v>1884.124</v>
      </c>
      <c r="E113" s="136" t="s">
        <v>86</v>
      </c>
    </row>
    <row r="114" spans="1:5" x14ac:dyDescent="0.2">
      <c r="A114" s="136" t="s">
        <v>199</v>
      </c>
      <c r="B114" s="137">
        <v>9867138.9810000006</v>
      </c>
      <c r="C114" s="137">
        <v>786875.68070000003</v>
      </c>
      <c r="D114" s="136">
        <v>1884.2940000000001</v>
      </c>
      <c r="E114" s="136" t="s">
        <v>86</v>
      </c>
    </row>
    <row r="115" spans="1:5" x14ac:dyDescent="0.2">
      <c r="A115" s="136" t="s">
        <v>200</v>
      </c>
      <c r="B115" s="137">
        <v>9867121.5561999995</v>
      </c>
      <c r="C115" s="137">
        <v>786865.93299999996</v>
      </c>
      <c r="D115" s="136">
        <v>1884.492</v>
      </c>
      <c r="E115" s="136" t="s">
        <v>86</v>
      </c>
    </row>
    <row r="116" spans="1:5" x14ac:dyDescent="0.2">
      <c r="A116" s="136" t="s">
        <v>201</v>
      </c>
      <c r="B116" s="137">
        <v>9867104.5898000002</v>
      </c>
      <c r="C116" s="137">
        <v>786855.34329999995</v>
      </c>
      <c r="D116" s="136">
        <v>1884.7080000000001</v>
      </c>
      <c r="E116" s="136" t="s">
        <v>86</v>
      </c>
    </row>
    <row r="117" spans="1:5" x14ac:dyDescent="0.2">
      <c r="A117" s="136" t="s">
        <v>202</v>
      </c>
      <c r="B117" s="137">
        <v>9867086.7464000005</v>
      </c>
      <c r="C117" s="137">
        <v>786846.31180000002</v>
      </c>
      <c r="D117" s="136">
        <v>1884.816</v>
      </c>
      <c r="E117" s="136" t="s">
        <v>86</v>
      </c>
    </row>
    <row r="118" spans="1:5" x14ac:dyDescent="0.2">
      <c r="A118" s="136" t="s">
        <v>203</v>
      </c>
      <c r="B118" s="137">
        <v>9867068.8452000003</v>
      </c>
      <c r="C118" s="137">
        <v>786837.39540000004</v>
      </c>
      <c r="D118" s="136">
        <v>1884.9280000000001</v>
      </c>
      <c r="E118" s="136" t="s">
        <v>86</v>
      </c>
    </row>
    <row r="119" spans="1:5" x14ac:dyDescent="0.2">
      <c r="A119" s="136" t="s">
        <v>204</v>
      </c>
      <c r="B119" s="137">
        <v>9867050.6953999996</v>
      </c>
      <c r="C119" s="137">
        <v>786828.99410000001</v>
      </c>
      <c r="D119" s="136">
        <v>1885.077</v>
      </c>
      <c r="E119" s="136" t="s">
        <v>86</v>
      </c>
    </row>
    <row r="120" spans="1:5" x14ac:dyDescent="0.2">
      <c r="A120" s="136" t="s">
        <v>205</v>
      </c>
      <c r="B120" s="137">
        <v>9867032.5523000006</v>
      </c>
      <c r="C120" s="137">
        <v>786820.57799999998</v>
      </c>
      <c r="D120" s="136">
        <v>1885.2460000000001</v>
      </c>
      <c r="E120" s="136" t="s">
        <v>86</v>
      </c>
    </row>
    <row r="121" spans="1:5" x14ac:dyDescent="0.2">
      <c r="A121" s="136" t="s">
        <v>206</v>
      </c>
      <c r="B121" s="137">
        <v>9867014.4265000001</v>
      </c>
      <c r="C121" s="137">
        <v>786812.12509999995</v>
      </c>
      <c r="D121" s="136">
        <v>1885.4639999999999</v>
      </c>
      <c r="E121" s="136" t="s">
        <v>86</v>
      </c>
    </row>
    <row r="122" spans="1:5" x14ac:dyDescent="0.2">
      <c r="A122" s="136" t="s">
        <v>207</v>
      </c>
      <c r="B122" s="137">
        <v>9866996.3522999994</v>
      </c>
      <c r="C122" s="137">
        <v>786803.56339999998</v>
      </c>
      <c r="D122" s="136">
        <v>1885.6569999999999</v>
      </c>
      <c r="E122" s="136" t="s">
        <v>86</v>
      </c>
    </row>
    <row r="123" spans="1:5" x14ac:dyDescent="0.2">
      <c r="A123" s="136" t="s">
        <v>208</v>
      </c>
      <c r="B123" s="137">
        <v>9866978.3618000001</v>
      </c>
      <c r="C123" s="137">
        <v>786794.82620000001</v>
      </c>
      <c r="D123" s="136">
        <v>1885.81</v>
      </c>
      <c r="E123" s="136" t="s">
        <v>86</v>
      </c>
    </row>
    <row r="124" spans="1:5" x14ac:dyDescent="0.2">
      <c r="A124" s="136" t="s">
        <v>209</v>
      </c>
      <c r="B124" s="137">
        <v>9866961.0668000001</v>
      </c>
      <c r="C124" s="137">
        <v>786784.83180000004</v>
      </c>
      <c r="D124" s="136">
        <v>1885.9760000000001</v>
      </c>
      <c r="E124" s="136" t="s">
        <v>86</v>
      </c>
    </row>
    <row r="125" spans="1:5" x14ac:dyDescent="0.2">
      <c r="A125" s="136" t="s">
        <v>210</v>
      </c>
      <c r="B125" s="137">
        <v>9866944.1287999991</v>
      </c>
      <c r="C125" s="137">
        <v>786774.19669999997</v>
      </c>
      <c r="D125" s="136">
        <v>1886.15</v>
      </c>
      <c r="E125" s="136" t="s">
        <v>86</v>
      </c>
    </row>
    <row r="126" spans="1:5" x14ac:dyDescent="0.2">
      <c r="A126" s="136" t="s">
        <v>211</v>
      </c>
      <c r="B126" s="137">
        <v>9866927.2380999997</v>
      </c>
      <c r="C126" s="137">
        <v>786763.48699999996</v>
      </c>
      <c r="D126" s="136">
        <v>1886.318</v>
      </c>
      <c r="E126" s="136" t="s">
        <v>86</v>
      </c>
    </row>
    <row r="127" spans="1:5" x14ac:dyDescent="0.2">
      <c r="A127" s="136" t="s">
        <v>212</v>
      </c>
      <c r="B127" s="137">
        <v>9866910.3713000007</v>
      </c>
      <c r="C127" s="137">
        <v>786752.73939999996</v>
      </c>
      <c r="D127" s="136">
        <v>1886.482</v>
      </c>
      <c r="E127" s="136" t="s">
        <v>86</v>
      </c>
    </row>
    <row r="128" spans="1:5" x14ac:dyDescent="0.2">
      <c r="A128" s="136" t="s">
        <v>213</v>
      </c>
      <c r="B128" s="137">
        <v>9866893.9381000008</v>
      </c>
      <c r="C128" s="137">
        <v>786741.34450000001</v>
      </c>
      <c r="D128" s="136">
        <v>1886.605</v>
      </c>
      <c r="E128" s="136" t="s">
        <v>86</v>
      </c>
    </row>
    <row r="129" spans="1:5" x14ac:dyDescent="0.2">
      <c r="A129" s="136" t="s">
        <v>214</v>
      </c>
      <c r="B129" s="137">
        <v>9866877.5851000007</v>
      </c>
      <c r="C129" s="137">
        <v>786729.83019999997</v>
      </c>
      <c r="D129" s="136">
        <v>1886.721</v>
      </c>
      <c r="E129" s="136" t="s">
        <v>86</v>
      </c>
    </row>
    <row r="130" spans="1:5" x14ac:dyDescent="0.2">
      <c r="A130" s="136" t="s">
        <v>215</v>
      </c>
      <c r="B130" s="137">
        <v>9866862.0462999996</v>
      </c>
      <c r="C130" s="137">
        <v>786717.25230000005</v>
      </c>
      <c r="D130" s="136">
        <v>1886.8820000000001</v>
      </c>
      <c r="E130" s="136" t="s">
        <v>86</v>
      </c>
    </row>
    <row r="131" spans="1:5" x14ac:dyDescent="0.2">
      <c r="A131" s="136" t="s">
        <v>216</v>
      </c>
      <c r="B131" s="137">
        <v>9866846.6736999992</v>
      </c>
      <c r="C131" s="137">
        <v>786704.4584</v>
      </c>
      <c r="D131" s="136">
        <v>1887.0530000000001</v>
      </c>
      <c r="E131" s="136" t="s">
        <v>86</v>
      </c>
    </row>
    <row r="132" spans="1:5" x14ac:dyDescent="0.2">
      <c r="A132" s="136" t="s">
        <v>217</v>
      </c>
      <c r="B132" s="137">
        <v>9866831.0631000008</v>
      </c>
      <c r="C132" s="137">
        <v>786691.9571</v>
      </c>
      <c r="D132" s="136">
        <v>1887.2180000000001</v>
      </c>
      <c r="E132" s="136" t="s">
        <v>86</v>
      </c>
    </row>
    <row r="133" spans="1:5" x14ac:dyDescent="0.2">
      <c r="A133" s="136" t="s">
        <v>218</v>
      </c>
      <c r="B133" s="137">
        <v>9866815.4096000008</v>
      </c>
      <c r="C133" s="137">
        <v>786679.50840000005</v>
      </c>
      <c r="D133" s="136">
        <v>1887.383</v>
      </c>
      <c r="E133" s="136" t="s">
        <v>86</v>
      </c>
    </row>
    <row r="134" spans="1:5" x14ac:dyDescent="0.2">
      <c r="A134" s="136" t="s">
        <v>219</v>
      </c>
      <c r="B134" s="137">
        <v>9866800.1111999992</v>
      </c>
      <c r="C134" s="137">
        <v>786666.6274</v>
      </c>
      <c r="D134" s="136">
        <v>1887.578</v>
      </c>
      <c r="E134" s="136" t="s">
        <v>86</v>
      </c>
    </row>
    <row r="135" spans="1:5" x14ac:dyDescent="0.2">
      <c r="A135" s="136" t="s">
        <v>220</v>
      </c>
      <c r="B135" s="137">
        <v>9866784.7818</v>
      </c>
      <c r="C135" s="137">
        <v>786653.78969999996</v>
      </c>
      <c r="D135" s="136">
        <v>1887.7739999999999</v>
      </c>
      <c r="E135" s="136" t="s">
        <v>86</v>
      </c>
    </row>
    <row r="136" spans="1:5" x14ac:dyDescent="0.2">
      <c r="A136" s="136" t="s">
        <v>221</v>
      </c>
      <c r="B136" s="137">
        <v>9866767.4951000009</v>
      </c>
      <c r="C136" s="137">
        <v>786643.7317</v>
      </c>
      <c r="D136" s="136">
        <v>1887.9159999999999</v>
      </c>
      <c r="E136" s="136" t="s">
        <v>86</v>
      </c>
    </row>
    <row r="137" spans="1:5" x14ac:dyDescent="0.2">
      <c r="A137" s="136" t="s">
        <v>222</v>
      </c>
      <c r="B137" s="137">
        <v>9866750.2544</v>
      </c>
      <c r="C137" s="137">
        <v>786633.5956</v>
      </c>
      <c r="D137" s="136">
        <v>1888.0440000000001</v>
      </c>
      <c r="E137" s="136" t="s">
        <v>86</v>
      </c>
    </row>
    <row r="138" spans="1:5" x14ac:dyDescent="0.2">
      <c r="A138" s="136" t="s">
        <v>223</v>
      </c>
      <c r="B138" s="137">
        <v>9866732.4822000004</v>
      </c>
      <c r="C138" s="137">
        <v>786633.22710000002</v>
      </c>
      <c r="D138" s="136">
        <v>1888.1379999999999</v>
      </c>
      <c r="E138" s="136" t="s">
        <v>86</v>
      </c>
    </row>
    <row r="139" spans="1:5" x14ac:dyDescent="0.2">
      <c r="A139" s="136" t="s">
        <v>224</v>
      </c>
      <c r="B139" s="137">
        <v>9866718.9436000008</v>
      </c>
      <c r="C139" s="137">
        <v>786647.94799999997</v>
      </c>
      <c r="D139" s="136">
        <v>1888.222</v>
      </c>
      <c r="E139" s="136" t="s">
        <v>86</v>
      </c>
    </row>
    <row r="140" spans="1:5" x14ac:dyDescent="0.2">
      <c r="A140" s="136" t="s">
        <v>225</v>
      </c>
      <c r="B140" s="137">
        <v>9866706.7679999992</v>
      </c>
      <c r="C140" s="137">
        <v>786663.80519999994</v>
      </c>
      <c r="D140" s="136">
        <v>1888.211</v>
      </c>
      <c r="E140" s="136" t="s">
        <v>86</v>
      </c>
    </row>
    <row r="141" spans="1:5" x14ac:dyDescent="0.2">
      <c r="A141" s="136" t="s">
        <v>226</v>
      </c>
      <c r="B141" s="137">
        <v>9866694.7390000001</v>
      </c>
      <c r="C141" s="137">
        <v>786679.78339999996</v>
      </c>
      <c r="D141" s="136">
        <v>1888.1869999999999</v>
      </c>
      <c r="E141" s="136" t="s">
        <v>86</v>
      </c>
    </row>
    <row r="142" spans="1:5" x14ac:dyDescent="0.2">
      <c r="A142" s="136" t="s">
        <v>227</v>
      </c>
      <c r="B142" s="137">
        <v>9866682.3762999997</v>
      </c>
      <c r="C142" s="137">
        <v>786695.50459999999</v>
      </c>
      <c r="D142" s="136">
        <v>1888.1559999999999</v>
      </c>
      <c r="E142" s="136" t="s">
        <v>86</v>
      </c>
    </row>
    <row r="143" spans="1:5" x14ac:dyDescent="0.2">
      <c r="A143" s="136" t="s">
        <v>228</v>
      </c>
      <c r="B143" s="137">
        <v>9866669.9996000007</v>
      </c>
      <c r="C143" s="137">
        <v>786711.21499999997</v>
      </c>
      <c r="D143" s="136">
        <v>1888.125</v>
      </c>
      <c r="E143" s="136" t="s">
        <v>86</v>
      </c>
    </row>
    <row r="144" spans="1:5" x14ac:dyDescent="0.2">
      <c r="A144" s="136" t="s">
        <v>229</v>
      </c>
      <c r="B144" s="137">
        <v>9866657.5873000007</v>
      </c>
      <c r="C144" s="137">
        <v>786726.89729999995</v>
      </c>
      <c r="D144" s="136">
        <v>1888.0889999999999</v>
      </c>
      <c r="E144" s="136" t="s">
        <v>86</v>
      </c>
    </row>
    <row r="145" spans="1:5" x14ac:dyDescent="0.2">
      <c r="A145" s="136" t="s">
        <v>230</v>
      </c>
      <c r="B145" s="137">
        <v>9866645.1569999997</v>
      </c>
      <c r="C145" s="137">
        <v>786742.56530000002</v>
      </c>
      <c r="D145" s="136">
        <v>1888.0509999999999</v>
      </c>
      <c r="E145" s="136" t="s">
        <v>86</v>
      </c>
    </row>
    <row r="146" spans="1:5" x14ac:dyDescent="0.2">
      <c r="A146" s="136" t="s">
        <v>231</v>
      </c>
      <c r="B146" s="137">
        <v>9866632.7262999993</v>
      </c>
      <c r="C146" s="137">
        <v>786758.23309999995</v>
      </c>
      <c r="D146" s="136">
        <v>1888.011</v>
      </c>
      <c r="E146" s="136" t="s">
        <v>86</v>
      </c>
    </row>
    <row r="147" spans="1:5" x14ac:dyDescent="0.2">
      <c r="A147" s="136" t="s">
        <v>232</v>
      </c>
      <c r="B147" s="137">
        <v>9866620.2937000003</v>
      </c>
      <c r="C147" s="137">
        <v>786773.89930000005</v>
      </c>
      <c r="D147" s="136">
        <v>1887.9590000000001</v>
      </c>
      <c r="E147" s="136" t="s">
        <v>86</v>
      </c>
    </row>
    <row r="148" spans="1:5" x14ac:dyDescent="0.2">
      <c r="A148" s="136" t="s">
        <v>233</v>
      </c>
      <c r="B148" s="137">
        <v>9866607.8610999994</v>
      </c>
      <c r="C148" s="137">
        <v>786789.56550000003</v>
      </c>
      <c r="D148" s="136">
        <v>1887.9069999999999</v>
      </c>
      <c r="E148" s="136" t="s">
        <v>86</v>
      </c>
    </row>
    <row r="149" spans="1:5" x14ac:dyDescent="0.2">
      <c r="A149" s="136" t="s">
        <v>234</v>
      </c>
      <c r="B149" s="137">
        <v>9866595.4638</v>
      </c>
      <c r="C149" s="137">
        <v>786805.25970000005</v>
      </c>
      <c r="D149" s="136">
        <v>1887.8589999999999</v>
      </c>
      <c r="E149" s="136" t="s">
        <v>86</v>
      </c>
    </row>
    <row r="150" spans="1:5" x14ac:dyDescent="0.2">
      <c r="A150" s="136" t="s">
        <v>235</v>
      </c>
      <c r="B150" s="137">
        <v>9866583.0719000008</v>
      </c>
      <c r="C150" s="137">
        <v>786820.95810000005</v>
      </c>
      <c r="D150" s="136">
        <v>1887.8109999999999</v>
      </c>
      <c r="E150" s="136" t="s">
        <v>86</v>
      </c>
    </row>
    <row r="151" spans="1:5" x14ac:dyDescent="0.2">
      <c r="A151" s="136" t="s">
        <v>236</v>
      </c>
      <c r="B151" s="137">
        <v>9866570.7852999996</v>
      </c>
      <c r="C151" s="137">
        <v>786836.73869999999</v>
      </c>
      <c r="D151" s="136">
        <v>1887.7629999999999</v>
      </c>
      <c r="E151" s="136" t="s">
        <v>86</v>
      </c>
    </row>
    <row r="152" spans="1:5" x14ac:dyDescent="0.2">
      <c r="A152" s="136" t="s">
        <v>237</v>
      </c>
      <c r="B152" s="137">
        <v>9866558.5672999993</v>
      </c>
      <c r="C152" s="137">
        <v>786852.57290000003</v>
      </c>
      <c r="D152" s="136">
        <v>1887.7159999999999</v>
      </c>
      <c r="E152" s="136" t="s">
        <v>86</v>
      </c>
    </row>
    <row r="153" spans="1:5" x14ac:dyDescent="0.2">
      <c r="A153" s="136" t="s">
        <v>238</v>
      </c>
      <c r="B153" s="137">
        <v>9866546.3317000009</v>
      </c>
      <c r="C153" s="137">
        <v>786868.39339999994</v>
      </c>
      <c r="D153" s="136">
        <v>1887.672</v>
      </c>
      <c r="E153" s="136" t="s">
        <v>86</v>
      </c>
    </row>
    <row r="154" spans="1:5" x14ac:dyDescent="0.2">
      <c r="A154" s="136" t="s">
        <v>239</v>
      </c>
      <c r="B154" s="137">
        <v>9866534.0890999995</v>
      </c>
      <c r="C154" s="137">
        <v>786884.20860000001</v>
      </c>
      <c r="D154" s="136">
        <v>1887.6310000000001</v>
      </c>
      <c r="E154" s="136" t="s">
        <v>86</v>
      </c>
    </row>
    <row r="155" spans="1:5" x14ac:dyDescent="0.2">
      <c r="A155" s="136" t="s">
        <v>240</v>
      </c>
      <c r="B155" s="137">
        <v>9866521.8199000005</v>
      </c>
      <c r="C155" s="137">
        <v>786900.00300000003</v>
      </c>
      <c r="D155" s="136">
        <v>1887.5889999999999</v>
      </c>
      <c r="E155" s="136" t="s">
        <v>86</v>
      </c>
    </row>
    <row r="156" spans="1:5" x14ac:dyDescent="0.2">
      <c r="A156" s="136" t="s">
        <v>241</v>
      </c>
      <c r="B156" s="137">
        <v>9866509.5109999999</v>
      </c>
      <c r="C156" s="137">
        <v>786915.76670000004</v>
      </c>
      <c r="D156" s="136">
        <v>1887.547</v>
      </c>
      <c r="E156" s="136" t="s">
        <v>86</v>
      </c>
    </row>
    <row r="157" spans="1:5" x14ac:dyDescent="0.2">
      <c r="A157" s="136" t="s">
        <v>242</v>
      </c>
      <c r="B157" s="137">
        <v>9866497.2059000004</v>
      </c>
      <c r="C157" s="137">
        <v>786931.53319999995</v>
      </c>
      <c r="D157" s="136">
        <v>1887.4939999999999</v>
      </c>
      <c r="E157" s="136" t="s">
        <v>86</v>
      </c>
    </row>
    <row r="158" spans="1:5" x14ac:dyDescent="0.2">
      <c r="A158" s="136" t="s">
        <v>243</v>
      </c>
      <c r="B158" s="137">
        <v>9866484.9063000008</v>
      </c>
      <c r="C158" s="137">
        <v>786947.30409999995</v>
      </c>
      <c r="D158" s="136">
        <v>1887.421</v>
      </c>
      <c r="E158" s="136" t="s">
        <v>86</v>
      </c>
    </row>
    <row r="159" spans="1:5" x14ac:dyDescent="0.2">
      <c r="A159" s="136" t="s">
        <v>244</v>
      </c>
      <c r="B159" s="137">
        <v>9866472.5721000005</v>
      </c>
      <c r="C159" s="137">
        <v>786963.04779999994</v>
      </c>
      <c r="D159" s="136">
        <v>1887.354</v>
      </c>
      <c r="E159" s="136" t="s">
        <v>86</v>
      </c>
    </row>
    <row r="160" spans="1:5" x14ac:dyDescent="0.2">
      <c r="A160" s="136" t="s">
        <v>245</v>
      </c>
      <c r="B160" s="137">
        <v>9866460.2061999999</v>
      </c>
      <c r="C160" s="137">
        <v>786978.76679999998</v>
      </c>
      <c r="D160" s="136">
        <v>1887.29</v>
      </c>
      <c r="E160" s="136" t="s">
        <v>86</v>
      </c>
    </row>
    <row r="161" spans="1:5" x14ac:dyDescent="0.2">
      <c r="A161" s="136" t="s">
        <v>246</v>
      </c>
      <c r="B161" s="137">
        <v>9866447.7292999998</v>
      </c>
      <c r="C161" s="137">
        <v>786994.39740000002</v>
      </c>
      <c r="D161" s="136">
        <v>1887.1959999999999</v>
      </c>
      <c r="E161" s="136" t="s">
        <v>86</v>
      </c>
    </row>
    <row r="162" spans="1:5" x14ac:dyDescent="0.2">
      <c r="A162" s="136" t="s">
        <v>247</v>
      </c>
      <c r="B162" s="137">
        <v>9866435.2081000004</v>
      </c>
      <c r="C162" s="137">
        <v>787009.99289999995</v>
      </c>
      <c r="D162" s="136">
        <v>1887.0909999999999</v>
      </c>
      <c r="E162" s="136" t="s">
        <v>86</v>
      </c>
    </row>
    <row r="163" spans="1:5" x14ac:dyDescent="0.2">
      <c r="A163" s="136" t="s">
        <v>248</v>
      </c>
      <c r="B163" s="137">
        <v>9866422.7975999992</v>
      </c>
      <c r="C163" s="137">
        <v>787025.67599999998</v>
      </c>
      <c r="D163" s="136">
        <v>1886.9839999999999</v>
      </c>
      <c r="E163" s="136" t="s">
        <v>86</v>
      </c>
    </row>
    <row r="164" spans="1:5" x14ac:dyDescent="0.2">
      <c r="A164" s="136" t="s">
        <v>249</v>
      </c>
      <c r="B164" s="137">
        <v>9866410.5022</v>
      </c>
      <c r="C164" s="137">
        <v>787041.45019999996</v>
      </c>
      <c r="D164" s="136">
        <v>1886.875</v>
      </c>
      <c r="E164" s="136" t="s">
        <v>86</v>
      </c>
    </row>
    <row r="165" spans="1:5" x14ac:dyDescent="0.2">
      <c r="A165" s="136" t="s">
        <v>250</v>
      </c>
      <c r="B165" s="137">
        <v>9866398.0636999998</v>
      </c>
      <c r="C165" s="137">
        <v>787057.11069999996</v>
      </c>
      <c r="D165" s="136">
        <v>1886.7650000000001</v>
      </c>
      <c r="E165" s="136" t="s">
        <v>86</v>
      </c>
    </row>
    <row r="166" spans="1:5" x14ac:dyDescent="0.2">
      <c r="A166" s="136" t="s">
        <v>251</v>
      </c>
      <c r="B166" s="137">
        <v>9866385.4896000009</v>
      </c>
      <c r="C166" s="137">
        <v>787072.66350000002</v>
      </c>
      <c r="D166" s="136">
        <v>1886.653</v>
      </c>
      <c r="E166" s="136" t="s">
        <v>86</v>
      </c>
    </row>
    <row r="167" spans="1:5" x14ac:dyDescent="0.2">
      <c r="A167" s="136" t="s">
        <v>252</v>
      </c>
      <c r="B167" s="137">
        <v>9866373.1246000007</v>
      </c>
      <c r="C167" s="137">
        <v>787088.38190000004</v>
      </c>
      <c r="D167" s="136">
        <v>1886.519</v>
      </c>
      <c r="E167" s="136" t="s">
        <v>86</v>
      </c>
    </row>
    <row r="168" spans="1:5" x14ac:dyDescent="0.2">
      <c r="A168" s="136" t="s">
        <v>253</v>
      </c>
      <c r="B168" s="137">
        <v>9866360.8792000003</v>
      </c>
      <c r="C168" s="137">
        <v>787104.1949</v>
      </c>
      <c r="D168" s="136">
        <v>1886.373</v>
      </c>
      <c r="E168" s="136" t="s">
        <v>86</v>
      </c>
    </row>
    <row r="169" spans="1:5" x14ac:dyDescent="0.2">
      <c r="A169" s="136" t="s">
        <v>254</v>
      </c>
      <c r="B169" s="137">
        <v>9866348.5533000007</v>
      </c>
      <c r="C169" s="137">
        <v>787119.94510000001</v>
      </c>
      <c r="D169" s="136">
        <v>1886.2370000000001</v>
      </c>
      <c r="E169" s="136" t="s">
        <v>86</v>
      </c>
    </row>
    <row r="170" spans="1:5" x14ac:dyDescent="0.2">
      <c r="A170" s="136" t="s">
        <v>255</v>
      </c>
      <c r="B170" s="137">
        <v>9866336.2101000007</v>
      </c>
      <c r="C170" s="137">
        <v>787135.68189999997</v>
      </c>
      <c r="D170" s="136">
        <v>1886.1030000000001</v>
      </c>
      <c r="E170" s="136" t="s">
        <v>86</v>
      </c>
    </row>
    <row r="171" spans="1:5" x14ac:dyDescent="0.2">
      <c r="A171" s="136" t="s">
        <v>256</v>
      </c>
      <c r="B171" s="137">
        <v>9866323.8036000002</v>
      </c>
      <c r="C171" s="137">
        <v>787151.36869999999</v>
      </c>
      <c r="D171" s="136">
        <v>1885.9649999999999</v>
      </c>
      <c r="E171" s="136" t="s">
        <v>86</v>
      </c>
    </row>
    <row r="172" spans="1:5" x14ac:dyDescent="0.2">
      <c r="A172" s="136" t="s">
        <v>257</v>
      </c>
      <c r="B172" s="137">
        <v>9866311.3814000003</v>
      </c>
      <c r="C172" s="137">
        <v>787167.04319999996</v>
      </c>
      <c r="D172" s="136">
        <v>1885.825</v>
      </c>
      <c r="E172" s="136" t="s">
        <v>86</v>
      </c>
    </row>
    <row r="173" spans="1:5" x14ac:dyDescent="0.2">
      <c r="A173" s="136" t="s">
        <v>258</v>
      </c>
      <c r="B173" s="137">
        <v>9866299.0308999997</v>
      </c>
      <c r="C173" s="137">
        <v>787182.77399999998</v>
      </c>
      <c r="D173" s="136">
        <v>1885.692</v>
      </c>
      <c r="E173" s="136" t="s">
        <v>86</v>
      </c>
    </row>
    <row r="174" spans="1:5" x14ac:dyDescent="0.2">
      <c r="A174" s="136" t="s">
        <v>259</v>
      </c>
      <c r="B174" s="137">
        <v>9866286.7418000009</v>
      </c>
      <c r="C174" s="137">
        <v>787198.55299999996</v>
      </c>
      <c r="D174" s="136">
        <v>1885.5650000000001</v>
      </c>
      <c r="E174" s="136" t="s">
        <v>86</v>
      </c>
    </row>
    <row r="175" spans="1:5" x14ac:dyDescent="0.2">
      <c r="A175" s="136" t="s">
        <v>260</v>
      </c>
      <c r="B175" s="137">
        <v>9866274.2937000003</v>
      </c>
      <c r="C175" s="137">
        <v>787214.20440000005</v>
      </c>
      <c r="D175" s="136">
        <v>1885.431</v>
      </c>
      <c r="E175" s="136" t="s">
        <v>86</v>
      </c>
    </row>
    <row r="176" spans="1:5" x14ac:dyDescent="0.2">
      <c r="A176" s="136" t="s">
        <v>261</v>
      </c>
      <c r="B176" s="137">
        <v>9866261.5326000005</v>
      </c>
      <c r="C176" s="137">
        <v>787229.6041</v>
      </c>
      <c r="D176" s="136">
        <v>1885.2850000000001</v>
      </c>
      <c r="E176" s="136" t="s">
        <v>86</v>
      </c>
    </row>
    <row r="177" spans="1:5" x14ac:dyDescent="0.2">
      <c r="A177" s="136" t="s">
        <v>262</v>
      </c>
      <c r="B177" s="137">
        <v>9866247.8598999996</v>
      </c>
      <c r="C177" s="137">
        <v>787244.12959999999</v>
      </c>
      <c r="D177" s="136">
        <v>1885.1559999999999</v>
      </c>
      <c r="E177" s="136" t="s">
        <v>86</v>
      </c>
    </row>
    <row r="178" spans="1:5" x14ac:dyDescent="0.2">
      <c r="A178" s="136" t="s">
        <v>263</v>
      </c>
      <c r="B178" s="137">
        <v>9866232.9471000005</v>
      </c>
      <c r="C178" s="137">
        <v>787257.45660000003</v>
      </c>
      <c r="D178" s="136">
        <v>1885.049</v>
      </c>
      <c r="E178" s="136" t="s">
        <v>86</v>
      </c>
    </row>
    <row r="179" spans="1:5" x14ac:dyDescent="0.2">
      <c r="A179" s="136" t="s">
        <v>264</v>
      </c>
      <c r="B179" s="137">
        <v>9866215.9570000004</v>
      </c>
      <c r="C179" s="137">
        <v>787267.80110000004</v>
      </c>
      <c r="D179" s="136">
        <v>1884.9490000000001</v>
      </c>
      <c r="E179" s="136" t="s">
        <v>86</v>
      </c>
    </row>
    <row r="180" spans="1:5" x14ac:dyDescent="0.2">
      <c r="A180" s="136" t="s">
        <v>265</v>
      </c>
      <c r="B180" s="137">
        <v>9866198.2204</v>
      </c>
      <c r="C180" s="137">
        <v>787277.04299999995</v>
      </c>
      <c r="D180" s="136">
        <v>1884.8530000000001</v>
      </c>
      <c r="E180" s="136" t="s">
        <v>86</v>
      </c>
    </row>
    <row r="181" spans="1:5" x14ac:dyDescent="0.2">
      <c r="A181" s="136" t="s">
        <v>266</v>
      </c>
      <c r="B181" s="137">
        <v>9866179.9396000002</v>
      </c>
      <c r="C181" s="137">
        <v>787285.13540000003</v>
      </c>
      <c r="D181" s="136">
        <v>1884.7750000000001</v>
      </c>
      <c r="E181" s="136" t="s">
        <v>86</v>
      </c>
    </row>
    <row r="182" spans="1:5" x14ac:dyDescent="0.2">
      <c r="A182" s="136" t="s">
        <v>267</v>
      </c>
      <c r="B182" s="137">
        <v>9866161.5449999999</v>
      </c>
      <c r="C182" s="137">
        <v>787292.98659999995</v>
      </c>
      <c r="D182" s="136">
        <v>1884.701</v>
      </c>
      <c r="E182" s="136" t="s">
        <v>86</v>
      </c>
    </row>
    <row r="183" spans="1:5" x14ac:dyDescent="0.2">
      <c r="A183" s="136" t="s">
        <v>268</v>
      </c>
      <c r="B183" s="137">
        <v>9866143.2519000005</v>
      </c>
      <c r="C183" s="137">
        <v>787301.07079999999</v>
      </c>
      <c r="D183" s="136">
        <v>1884.5989999999999</v>
      </c>
      <c r="E183" s="136" t="s">
        <v>86</v>
      </c>
    </row>
    <row r="184" spans="1:5" x14ac:dyDescent="0.2">
      <c r="A184" s="136" t="s">
        <v>269</v>
      </c>
      <c r="B184" s="137">
        <v>9866124.9637000002</v>
      </c>
      <c r="C184" s="137">
        <v>787309.16630000004</v>
      </c>
      <c r="D184" s="136">
        <v>1884.4939999999999</v>
      </c>
      <c r="E184" s="136" t="s">
        <v>86</v>
      </c>
    </row>
    <row r="185" spans="1:5" x14ac:dyDescent="0.2">
      <c r="A185" s="136" t="s">
        <v>270</v>
      </c>
      <c r="B185" s="137">
        <v>9866106.5344999991</v>
      </c>
      <c r="C185" s="137">
        <v>787316.93559999997</v>
      </c>
      <c r="D185" s="136">
        <v>1884.413</v>
      </c>
      <c r="E185" s="136" t="s">
        <v>86</v>
      </c>
    </row>
    <row r="186" spans="1:5" x14ac:dyDescent="0.2">
      <c r="A186" s="136" t="s">
        <v>271</v>
      </c>
      <c r="B186" s="137">
        <v>9866088.2155000009</v>
      </c>
      <c r="C186" s="137">
        <v>787324.95449999999</v>
      </c>
      <c r="D186" s="136">
        <v>1884.329</v>
      </c>
      <c r="E186" s="136" t="s">
        <v>86</v>
      </c>
    </row>
    <row r="187" spans="1:5" x14ac:dyDescent="0.2">
      <c r="A187" s="136" t="s">
        <v>272</v>
      </c>
      <c r="B187" s="137">
        <v>9866070.0665000007</v>
      </c>
      <c r="C187" s="137">
        <v>787333.35759999999</v>
      </c>
      <c r="D187" s="136">
        <v>1884.241</v>
      </c>
      <c r="E187" s="136" t="s">
        <v>86</v>
      </c>
    </row>
    <row r="188" spans="1:5" x14ac:dyDescent="0.2">
      <c r="A188" s="136" t="s">
        <v>273</v>
      </c>
      <c r="B188" s="137">
        <v>9866051.8717</v>
      </c>
      <c r="C188" s="137">
        <v>787341.66079999995</v>
      </c>
      <c r="D188" s="136">
        <v>1884.162</v>
      </c>
      <c r="E188" s="136" t="s">
        <v>86</v>
      </c>
    </row>
    <row r="189" spans="1:5" x14ac:dyDescent="0.2">
      <c r="A189" s="136" t="s">
        <v>274</v>
      </c>
      <c r="B189" s="137">
        <v>9866033.6516999993</v>
      </c>
      <c r="C189" s="137">
        <v>787349.90899999999</v>
      </c>
      <c r="D189" s="136">
        <v>1884.0550000000001</v>
      </c>
      <c r="E189" s="136" t="s">
        <v>86</v>
      </c>
    </row>
    <row r="190" spans="1:5" x14ac:dyDescent="0.2">
      <c r="A190" s="136" t="s">
        <v>275</v>
      </c>
      <c r="B190" s="137">
        <v>9866015.2999000009</v>
      </c>
      <c r="C190" s="137">
        <v>787357.85699999996</v>
      </c>
      <c r="D190" s="136">
        <v>1883.9870000000001</v>
      </c>
      <c r="E190" s="136" t="s">
        <v>86</v>
      </c>
    </row>
    <row r="191" spans="1:5" x14ac:dyDescent="0.2">
      <c r="A191" s="136" t="s">
        <v>276</v>
      </c>
      <c r="B191" s="137">
        <v>9865996.8987000007</v>
      </c>
      <c r="C191" s="137">
        <v>787365.69240000006</v>
      </c>
      <c r="D191" s="136">
        <v>1883.932</v>
      </c>
      <c r="E191" s="136" t="s">
        <v>86</v>
      </c>
    </row>
    <row r="192" spans="1:5" x14ac:dyDescent="0.2">
      <c r="A192" s="136" t="s">
        <v>277</v>
      </c>
      <c r="B192" s="137">
        <v>9865978.4506999999</v>
      </c>
      <c r="C192" s="137">
        <v>787373.41720000003</v>
      </c>
      <c r="D192" s="136">
        <v>1883.838</v>
      </c>
      <c r="E192" s="136" t="s">
        <v>86</v>
      </c>
    </row>
    <row r="193" spans="1:5" x14ac:dyDescent="0.2">
      <c r="A193" s="136" t="s">
        <v>278</v>
      </c>
      <c r="B193" s="137">
        <v>9865960.0007000007</v>
      </c>
      <c r="C193" s="137">
        <v>787381.13699999999</v>
      </c>
      <c r="D193" s="136">
        <v>1883.741</v>
      </c>
      <c r="E193" s="136" t="s">
        <v>86</v>
      </c>
    </row>
    <row r="194" spans="1:5" x14ac:dyDescent="0.2">
      <c r="A194" s="136" t="s">
        <v>279</v>
      </c>
      <c r="B194" s="137">
        <v>9865941.5757999998</v>
      </c>
      <c r="C194" s="137">
        <v>787388.9166</v>
      </c>
      <c r="D194" s="136">
        <v>1883.645</v>
      </c>
      <c r="E194" s="136" t="s">
        <v>86</v>
      </c>
    </row>
    <row r="195" spans="1:5" x14ac:dyDescent="0.2">
      <c r="A195" s="136" t="s">
        <v>280</v>
      </c>
      <c r="B195" s="137">
        <v>9865923.1619000006</v>
      </c>
      <c r="C195" s="137">
        <v>787396.72230000002</v>
      </c>
      <c r="D195" s="136">
        <v>1883.549</v>
      </c>
      <c r="E195" s="136" t="s">
        <v>86</v>
      </c>
    </row>
    <row r="196" spans="1:5" x14ac:dyDescent="0.2">
      <c r="A196" s="136" t="s">
        <v>281</v>
      </c>
      <c r="B196" s="137">
        <v>9865904.8333000001</v>
      </c>
      <c r="C196" s="137">
        <v>787404.72420000006</v>
      </c>
      <c r="D196" s="136">
        <v>1883.461</v>
      </c>
      <c r="E196" s="136" t="s">
        <v>86</v>
      </c>
    </row>
    <row r="197" spans="1:5" x14ac:dyDescent="0.2">
      <c r="A197" s="136" t="s">
        <v>282</v>
      </c>
      <c r="B197" s="137">
        <v>9865886.5649999995</v>
      </c>
      <c r="C197" s="137">
        <v>787412.86479999998</v>
      </c>
      <c r="D197" s="136">
        <v>1883.3789999999999</v>
      </c>
      <c r="E197" s="136" t="s">
        <v>86</v>
      </c>
    </row>
    <row r="198" spans="1:5" x14ac:dyDescent="0.2">
      <c r="A198" s="136" t="s">
        <v>283</v>
      </c>
      <c r="B198" s="137">
        <v>9865868.6928000003</v>
      </c>
      <c r="C198" s="137">
        <v>787421.76699999999</v>
      </c>
      <c r="D198" s="136">
        <v>1883.299</v>
      </c>
      <c r="E198" s="136" t="s">
        <v>86</v>
      </c>
    </row>
    <row r="199" spans="1:5" x14ac:dyDescent="0.2">
      <c r="A199" s="136" t="s">
        <v>284</v>
      </c>
      <c r="B199" s="137">
        <v>9865851.5767999999</v>
      </c>
      <c r="C199" s="137">
        <v>787432.11309999996</v>
      </c>
      <c r="D199" s="136">
        <v>1883.2239999999999</v>
      </c>
      <c r="E199" s="136" t="s">
        <v>86</v>
      </c>
    </row>
    <row r="200" spans="1:5" x14ac:dyDescent="0.2">
      <c r="A200" s="136" t="s">
        <v>285</v>
      </c>
      <c r="B200" s="137">
        <v>9865836.4100000001</v>
      </c>
      <c r="C200" s="137">
        <v>787444.89370000002</v>
      </c>
      <c r="D200" s="136">
        <v>1883.123</v>
      </c>
      <c r="E200" s="136" t="s">
        <v>86</v>
      </c>
    </row>
    <row r="201" spans="1:5" x14ac:dyDescent="0.2">
      <c r="A201" s="136" t="s">
        <v>286</v>
      </c>
      <c r="B201" s="137">
        <v>9865822.7296999991</v>
      </c>
      <c r="C201" s="137">
        <v>787459.48320000002</v>
      </c>
      <c r="D201" s="136">
        <v>1883.0039999999999</v>
      </c>
      <c r="E201" s="136" t="s">
        <v>86</v>
      </c>
    </row>
    <row r="202" spans="1:5" x14ac:dyDescent="0.2">
      <c r="A202" s="136" t="s">
        <v>287</v>
      </c>
      <c r="B202" s="137">
        <v>9865808.5105000008</v>
      </c>
      <c r="C202" s="137">
        <v>787473.54</v>
      </c>
      <c r="D202" s="136">
        <v>1882.902</v>
      </c>
      <c r="E202" s="136" t="s">
        <v>86</v>
      </c>
    </row>
    <row r="203" spans="1:5" x14ac:dyDescent="0.2">
      <c r="A203" s="136" t="s">
        <v>288</v>
      </c>
      <c r="B203" s="137">
        <v>9865794.0811999999</v>
      </c>
      <c r="C203" s="137">
        <v>787487.38899999997</v>
      </c>
      <c r="D203" s="136">
        <v>1882.808</v>
      </c>
      <c r="E203" s="136" t="s">
        <v>86</v>
      </c>
    </row>
    <row r="204" spans="1:5" x14ac:dyDescent="0.2">
      <c r="A204" s="136" t="s">
        <v>289</v>
      </c>
      <c r="B204" s="137">
        <v>9865779.5745000001</v>
      </c>
      <c r="C204" s="137">
        <v>787501.1568</v>
      </c>
      <c r="D204" s="136">
        <v>1882.6949999999999</v>
      </c>
      <c r="E204" s="136" t="s">
        <v>86</v>
      </c>
    </row>
    <row r="205" spans="1:5" x14ac:dyDescent="0.2">
      <c r="A205" s="136" t="s">
        <v>290</v>
      </c>
      <c r="B205" s="137">
        <v>9865765.1009999998</v>
      </c>
      <c r="C205" s="137">
        <v>787514.95620000002</v>
      </c>
      <c r="D205" s="136">
        <v>1882.578</v>
      </c>
      <c r="E205" s="136" t="s">
        <v>86</v>
      </c>
    </row>
    <row r="206" spans="1:5" x14ac:dyDescent="0.2">
      <c r="A206" s="136" t="s">
        <v>291</v>
      </c>
      <c r="B206" s="137">
        <v>9865751.7685000002</v>
      </c>
      <c r="C206" s="137">
        <v>787529.86399999994</v>
      </c>
      <c r="D206" s="136">
        <v>1882.463</v>
      </c>
      <c r="E206" s="136" t="s">
        <v>86</v>
      </c>
    </row>
    <row r="207" spans="1:5" x14ac:dyDescent="0.2">
      <c r="A207" s="136" t="s">
        <v>292</v>
      </c>
      <c r="B207" s="137">
        <v>9865738.1966999993</v>
      </c>
      <c r="C207" s="137">
        <v>787544.53850000002</v>
      </c>
      <c r="D207" s="136">
        <v>1882.3489999999999</v>
      </c>
      <c r="E207" s="136" t="s">
        <v>86</v>
      </c>
    </row>
    <row r="208" spans="1:5" x14ac:dyDescent="0.2">
      <c r="A208" s="136" t="s">
        <v>293</v>
      </c>
      <c r="B208" s="137">
        <v>9865723.5750999991</v>
      </c>
      <c r="C208" s="137">
        <v>787558.18429999996</v>
      </c>
      <c r="D208" s="136">
        <v>1882.2370000000001</v>
      </c>
      <c r="E208" s="136" t="s">
        <v>86</v>
      </c>
    </row>
    <row r="209" spans="1:5" x14ac:dyDescent="0.2">
      <c r="A209" s="136" t="s">
        <v>294</v>
      </c>
      <c r="B209" s="137">
        <v>9865709.1459999997</v>
      </c>
      <c r="C209" s="137">
        <v>787572.02919999999</v>
      </c>
      <c r="D209" s="136">
        <v>1882.1220000000001</v>
      </c>
      <c r="E209" s="136" t="s">
        <v>86</v>
      </c>
    </row>
    <row r="210" spans="1:5" x14ac:dyDescent="0.2">
      <c r="A210" s="136" t="s">
        <v>295</v>
      </c>
      <c r="B210" s="137">
        <v>9865695.0236000009</v>
      </c>
      <c r="C210" s="137">
        <v>787586.19110000005</v>
      </c>
      <c r="D210" s="136">
        <v>1882.002</v>
      </c>
      <c r="E210" s="136" t="s">
        <v>86</v>
      </c>
    </row>
    <row r="211" spans="1:5" x14ac:dyDescent="0.2">
      <c r="A211" s="136" t="s">
        <v>296</v>
      </c>
      <c r="B211" s="137">
        <v>9865680.9283000007</v>
      </c>
      <c r="C211" s="137">
        <v>787600.37990000006</v>
      </c>
      <c r="D211" s="136">
        <v>1881.894</v>
      </c>
      <c r="E211" s="136" t="s">
        <v>86</v>
      </c>
    </row>
    <row r="212" spans="1:5" x14ac:dyDescent="0.2">
      <c r="A212" s="136" t="s">
        <v>297</v>
      </c>
      <c r="B212" s="137">
        <v>9865666.8615000006</v>
      </c>
      <c r="C212" s="137">
        <v>787614.5969</v>
      </c>
      <c r="D212" s="136">
        <v>1881.798</v>
      </c>
      <c r="E212" s="136" t="s">
        <v>86</v>
      </c>
    </row>
    <row r="213" spans="1:5" x14ac:dyDescent="0.2">
      <c r="A213" s="136" t="s">
        <v>298</v>
      </c>
      <c r="B213" s="137">
        <v>9865652.5787000004</v>
      </c>
      <c r="C213" s="137">
        <v>787628.59389999998</v>
      </c>
      <c r="D213" s="136">
        <v>1881.681</v>
      </c>
      <c r="E213" s="136" t="s">
        <v>86</v>
      </c>
    </row>
    <row r="214" spans="1:5" x14ac:dyDescent="0.2">
      <c r="A214" s="136" t="s">
        <v>299</v>
      </c>
      <c r="B214" s="137">
        <v>9865638.0989999995</v>
      </c>
      <c r="C214" s="137">
        <v>787642.39020000002</v>
      </c>
      <c r="D214" s="136">
        <v>1881.546</v>
      </c>
      <c r="E214" s="136" t="s">
        <v>86</v>
      </c>
    </row>
    <row r="215" spans="1:5" x14ac:dyDescent="0.2">
      <c r="A215" s="136" t="s">
        <v>300</v>
      </c>
      <c r="B215" s="137">
        <v>9865623.8519000001</v>
      </c>
      <c r="C215" s="137">
        <v>787656.42379999999</v>
      </c>
      <c r="D215" s="136">
        <v>1881.4290000000001</v>
      </c>
      <c r="E215" s="136" t="s">
        <v>86</v>
      </c>
    </row>
    <row r="216" spans="1:5" x14ac:dyDescent="0.2">
      <c r="A216" s="136" t="s">
        <v>301</v>
      </c>
      <c r="B216" s="137">
        <v>9865609.7725000009</v>
      </c>
      <c r="C216" s="137">
        <v>787670.62840000005</v>
      </c>
      <c r="D216" s="136">
        <v>1881.3230000000001</v>
      </c>
      <c r="E216" s="136" t="s">
        <v>86</v>
      </c>
    </row>
    <row r="217" spans="1:5" x14ac:dyDescent="0.2">
      <c r="A217" s="136" t="s">
        <v>302</v>
      </c>
      <c r="B217" s="137">
        <v>9865595.6098999996</v>
      </c>
      <c r="C217" s="137">
        <v>787684.74849999999</v>
      </c>
      <c r="D217" s="136">
        <v>1881.2170000000001</v>
      </c>
      <c r="E217" s="136" t="s">
        <v>86</v>
      </c>
    </row>
    <row r="218" spans="1:5" x14ac:dyDescent="0.2">
      <c r="A218" s="136" t="s">
        <v>303</v>
      </c>
      <c r="B218" s="137">
        <v>9865581.1949000005</v>
      </c>
      <c r="C218" s="137">
        <v>787698.61239999998</v>
      </c>
      <c r="D218" s="136">
        <v>1881.1079999999999</v>
      </c>
      <c r="E218" s="136" t="s">
        <v>86</v>
      </c>
    </row>
    <row r="219" spans="1:5" x14ac:dyDescent="0.2">
      <c r="A219" s="136" t="s">
        <v>304</v>
      </c>
      <c r="B219" s="137">
        <v>9865566.8289999999</v>
      </c>
      <c r="C219" s="137">
        <v>787712.52670000005</v>
      </c>
      <c r="D219" s="136">
        <v>1880.998</v>
      </c>
      <c r="E219" s="136" t="s">
        <v>86</v>
      </c>
    </row>
    <row r="220" spans="1:5" x14ac:dyDescent="0.2">
      <c r="A220" s="136" t="s">
        <v>305</v>
      </c>
      <c r="B220" s="137">
        <v>9865552.6076999996</v>
      </c>
      <c r="C220" s="137">
        <v>787726.58920000005</v>
      </c>
      <c r="D220" s="136">
        <v>1880.885</v>
      </c>
      <c r="E220" s="136" t="s">
        <v>86</v>
      </c>
    </row>
    <row r="221" spans="1:5" x14ac:dyDescent="0.2">
      <c r="A221" s="136" t="s">
        <v>306</v>
      </c>
      <c r="B221" s="137">
        <v>9865538.3863999993</v>
      </c>
      <c r="C221" s="137">
        <v>787740.65179999999</v>
      </c>
      <c r="D221" s="136">
        <v>1880.778</v>
      </c>
      <c r="E221" s="136" t="s">
        <v>86</v>
      </c>
    </row>
    <row r="222" spans="1:5" x14ac:dyDescent="0.2">
      <c r="A222" s="136" t="s">
        <v>307</v>
      </c>
      <c r="B222" s="137">
        <v>9865524.1652000006</v>
      </c>
      <c r="C222" s="137">
        <v>787754.71429999999</v>
      </c>
      <c r="D222" s="136">
        <v>1880.68</v>
      </c>
      <c r="E222" s="136" t="s">
        <v>86</v>
      </c>
    </row>
    <row r="223" spans="1:5" x14ac:dyDescent="0.2">
      <c r="A223" s="136" t="s">
        <v>308</v>
      </c>
      <c r="B223" s="137">
        <v>9865509.7958000004</v>
      </c>
      <c r="C223" s="137">
        <v>787768.62390000001</v>
      </c>
      <c r="D223" s="136">
        <v>1880.5920000000001</v>
      </c>
      <c r="E223" s="136" t="s">
        <v>86</v>
      </c>
    </row>
    <row r="224" spans="1:5" x14ac:dyDescent="0.2">
      <c r="A224" s="136" t="s">
        <v>309</v>
      </c>
      <c r="B224" s="137">
        <v>9865495.2795000002</v>
      </c>
      <c r="C224" s="137">
        <v>787782.38170000003</v>
      </c>
      <c r="D224" s="136">
        <v>1880.5160000000001</v>
      </c>
      <c r="E224" s="136" t="s">
        <v>86</v>
      </c>
    </row>
    <row r="225" spans="1:5" x14ac:dyDescent="0.2">
      <c r="A225" s="136" t="s">
        <v>310</v>
      </c>
      <c r="B225" s="137">
        <v>9865480.9258999992</v>
      </c>
      <c r="C225" s="137">
        <v>787796.30850000004</v>
      </c>
      <c r="D225" s="136">
        <v>1880.4480000000001</v>
      </c>
      <c r="E225" s="136" t="s">
        <v>86</v>
      </c>
    </row>
    <row r="226" spans="1:5" x14ac:dyDescent="0.2">
      <c r="A226" s="136" t="s">
        <v>311</v>
      </c>
      <c r="B226" s="137">
        <v>9865466.6257000007</v>
      </c>
      <c r="C226" s="137">
        <v>787810.29070000001</v>
      </c>
      <c r="D226" s="136">
        <v>1880.3810000000001</v>
      </c>
      <c r="E226" s="136" t="s">
        <v>86</v>
      </c>
    </row>
    <row r="227" spans="1:5" x14ac:dyDescent="0.2">
      <c r="A227" s="136" t="s">
        <v>312</v>
      </c>
      <c r="B227" s="137">
        <v>9865452.2389000002</v>
      </c>
      <c r="C227" s="137">
        <v>787824.18389999995</v>
      </c>
      <c r="D227" s="136">
        <v>1880.32</v>
      </c>
      <c r="E227" s="136" t="s">
        <v>86</v>
      </c>
    </row>
    <row r="228" spans="1:5" x14ac:dyDescent="0.2">
      <c r="A228" s="136" t="s">
        <v>313</v>
      </c>
      <c r="B228" s="137">
        <v>9865437.8322999999</v>
      </c>
      <c r="C228" s="137">
        <v>787838.05649999995</v>
      </c>
      <c r="D228" s="136">
        <v>1880.26</v>
      </c>
      <c r="E228" s="136" t="s">
        <v>86</v>
      </c>
    </row>
    <row r="229" spans="1:5" x14ac:dyDescent="0.2">
      <c r="A229" s="136" t="s">
        <v>314</v>
      </c>
      <c r="B229" s="137">
        <v>9865423.3475000001</v>
      </c>
      <c r="C229" s="137">
        <v>787851.84710000001</v>
      </c>
      <c r="D229" s="136">
        <v>1880.221</v>
      </c>
      <c r="E229" s="136" t="s">
        <v>86</v>
      </c>
    </row>
    <row r="230" spans="1:5" x14ac:dyDescent="0.2">
      <c r="A230" s="136" t="s">
        <v>315</v>
      </c>
      <c r="B230" s="137">
        <v>9865408.8114999998</v>
      </c>
      <c r="C230" s="137">
        <v>787865.58409999998</v>
      </c>
      <c r="D230" s="136">
        <v>1880.1959999999999</v>
      </c>
      <c r="E230" s="136" t="s">
        <v>86</v>
      </c>
    </row>
    <row r="231" spans="1:5" x14ac:dyDescent="0.2">
      <c r="A231" s="136" t="s">
        <v>316</v>
      </c>
      <c r="B231" s="137">
        <v>9865394.4049999993</v>
      </c>
      <c r="C231" s="137">
        <v>787879.45449999999</v>
      </c>
      <c r="D231" s="136">
        <v>1880.1590000000001</v>
      </c>
      <c r="E231" s="136" t="s">
        <v>86</v>
      </c>
    </row>
    <row r="232" spans="1:5" x14ac:dyDescent="0.2">
      <c r="A232" s="136" t="s">
        <v>317</v>
      </c>
      <c r="B232" s="137">
        <v>9865380.2453000005</v>
      </c>
      <c r="C232" s="137">
        <v>787893.57900000003</v>
      </c>
      <c r="D232" s="136">
        <v>1880.1020000000001</v>
      </c>
      <c r="E232" s="136" t="s">
        <v>86</v>
      </c>
    </row>
    <row r="233" spans="1:5" x14ac:dyDescent="0.2">
      <c r="A233" s="136" t="s">
        <v>318</v>
      </c>
      <c r="B233" s="137">
        <v>9865365.8463000003</v>
      </c>
      <c r="C233" s="137">
        <v>787907.45629999996</v>
      </c>
      <c r="D233" s="136">
        <v>1880.067</v>
      </c>
      <c r="E233" s="136" t="s">
        <v>86</v>
      </c>
    </row>
    <row r="234" spans="1:5" x14ac:dyDescent="0.2">
      <c r="A234" s="136" t="s">
        <v>319</v>
      </c>
      <c r="B234" s="137">
        <v>9865351.2657999992</v>
      </c>
      <c r="C234" s="137">
        <v>787921.14599999995</v>
      </c>
      <c r="D234" s="136">
        <v>1880.049</v>
      </c>
      <c r="E234" s="136" t="s">
        <v>86</v>
      </c>
    </row>
    <row r="235" spans="1:5" x14ac:dyDescent="0.2">
      <c r="A235" s="136" t="s">
        <v>320</v>
      </c>
      <c r="B235" s="137">
        <v>9865336.9408</v>
      </c>
      <c r="C235" s="137">
        <v>787935.10210000002</v>
      </c>
      <c r="D235" s="136">
        <v>1880.0060000000001</v>
      </c>
      <c r="E235" s="136" t="s">
        <v>86</v>
      </c>
    </row>
    <row r="236" spans="1:5" x14ac:dyDescent="0.2">
      <c r="A236" s="136" t="s">
        <v>321</v>
      </c>
      <c r="B236" s="137">
        <v>9865322.6598000005</v>
      </c>
      <c r="C236" s="137">
        <v>787949.10400000005</v>
      </c>
      <c r="D236" s="136">
        <v>1879.96</v>
      </c>
      <c r="E236" s="136" t="s">
        <v>86</v>
      </c>
    </row>
    <row r="237" spans="1:5" x14ac:dyDescent="0.2">
      <c r="A237" s="136" t="s">
        <v>322</v>
      </c>
      <c r="B237" s="137">
        <v>9865307.8235999998</v>
      </c>
      <c r="C237" s="137">
        <v>787962.51580000005</v>
      </c>
      <c r="D237" s="136">
        <v>1879.925</v>
      </c>
      <c r="E237" s="136" t="s">
        <v>86</v>
      </c>
    </row>
    <row r="238" spans="1:5" x14ac:dyDescent="0.2">
      <c r="A238" s="136" t="s">
        <v>323</v>
      </c>
      <c r="B238" s="137">
        <v>9865292.9776000008</v>
      </c>
      <c r="C238" s="137">
        <v>787975.91709999996</v>
      </c>
      <c r="D238" s="136">
        <v>1879.8889999999999</v>
      </c>
      <c r="E238" s="136" t="s">
        <v>86</v>
      </c>
    </row>
    <row r="239" spans="1:5" x14ac:dyDescent="0.2">
      <c r="A239" s="136" t="s">
        <v>324</v>
      </c>
      <c r="B239" s="137">
        <v>9865278.5997000001</v>
      </c>
      <c r="C239" s="137">
        <v>787989.81929999997</v>
      </c>
      <c r="D239" s="136">
        <v>1879.9</v>
      </c>
      <c r="E239" s="136" t="s">
        <v>86</v>
      </c>
    </row>
    <row r="240" spans="1:5" x14ac:dyDescent="0.2">
      <c r="A240" s="136" t="s">
        <v>325</v>
      </c>
      <c r="B240" s="137">
        <v>9865264.2386000007</v>
      </c>
      <c r="C240" s="137">
        <v>788003.73869999999</v>
      </c>
      <c r="D240" s="136">
        <v>1879.902</v>
      </c>
      <c r="E240" s="136" t="s">
        <v>86</v>
      </c>
    </row>
    <row r="241" spans="1:5" x14ac:dyDescent="0.2">
      <c r="A241" s="136" t="s">
        <v>326</v>
      </c>
      <c r="B241" s="137">
        <v>9865250.1536999997</v>
      </c>
      <c r="C241" s="137">
        <v>788017.93790000002</v>
      </c>
      <c r="D241" s="136">
        <v>1879.692</v>
      </c>
      <c r="E241" s="136" t="s">
        <v>86</v>
      </c>
    </row>
    <row r="242" spans="1:5" x14ac:dyDescent="0.2">
      <c r="A242" s="136" t="s">
        <v>327</v>
      </c>
      <c r="B242" s="137">
        <v>9865236.0689000003</v>
      </c>
      <c r="C242" s="137">
        <v>788032.13710000005</v>
      </c>
      <c r="D242" s="136">
        <v>1879.482</v>
      </c>
      <c r="E242" s="136" t="s">
        <v>86</v>
      </c>
    </row>
    <row r="243" spans="1:5" x14ac:dyDescent="0.2">
      <c r="A243" s="136" t="s">
        <v>328</v>
      </c>
      <c r="B243" s="137">
        <v>9865222.0179999992</v>
      </c>
      <c r="C243" s="137">
        <v>788046.36990000005</v>
      </c>
      <c r="D243" s="136">
        <v>1879.3219999999999</v>
      </c>
      <c r="E243" s="136" t="s">
        <v>86</v>
      </c>
    </row>
    <row r="244" spans="1:5" x14ac:dyDescent="0.2">
      <c r="A244" s="136" t="s">
        <v>329</v>
      </c>
      <c r="B244" s="137">
        <v>9865212.9890000001</v>
      </c>
      <c r="C244" s="137">
        <v>788055.53599999996</v>
      </c>
      <c r="D244" s="136">
        <v>1879.2339999999999</v>
      </c>
      <c r="E244" s="136" t="s">
        <v>330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7" zoomScaleNormal="100" workbookViewId="0">
      <selection activeCell="D18" sqref="D18"/>
    </sheetView>
  </sheetViews>
  <sheetFormatPr defaultColWidth="8.69921875" defaultRowHeight="15.75" x14ac:dyDescent="0.2"/>
  <cols>
    <col min="1" max="1" width="34.3984375" style="6" customWidth="1"/>
    <col min="2" max="2" width="12.5" style="12" customWidth="1"/>
    <col min="3" max="3" width="8.69921875" style="6"/>
    <col min="4" max="4" width="32.3984375" style="6" customWidth="1"/>
    <col min="5" max="16384" width="8.69921875" style="6"/>
  </cols>
  <sheetData>
    <row r="1" spans="1:4" x14ac:dyDescent="0.2">
      <c r="A1" s="5" t="s">
        <v>48</v>
      </c>
      <c r="B1" s="153" t="s">
        <v>43</v>
      </c>
      <c r="C1" s="154"/>
    </row>
    <row r="2" spans="1:4" x14ac:dyDescent="0.2">
      <c r="A2" s="7" t="s">
        <v>33</v>
      </c>
      <c r="B2" s="111">
        <v>8.5</v>
      </c>
      <c r="C2" s="9" t="s">
        <v>35</v>
      </c>
    </row>
    <row r="3" spans="1:4" x14ac:dyDescent="0.2">
      <c r="A3" s="7"/>
      <c r="B3" s="111"/>
      <c r="C3" s="9"/>
    </row>
    <row r="4" spans="1:4" x14ac:dyDescent="0.2">
      <c r="A4" s="7" t="s">
        <v>36</v>
      </c>
      <c r="B4" s="111">
        <v>2000</v>
      </c>
      <c r="C4" s="9" t="s">
        <v>37</v>
      </c>
    </row>
    <row r="5" spans="1:4" x14ac:dyDescent="0.2">
      <c r="A5" s="7"/>
      <c r="B5" s="111"/>
      <c r="C5" s="9"/>
    </row>
    <row r="6" spans="1:4" x14ac:dyDescent="0.2">
      <c r="A6" s="7" t="s">
        <v>38</v>
      </c>
      <c r="B6" s="111">
        <v>20</v>
      </c>
      <c r="C6" s="9" t="s">
        <v>39</v>
      </c>
      <c r="D6" s="10"/>
    </row>
    <row r="7" spans="1:4" x14ac:dyDescent="0.2">
      <c r="A7" s="7" t="s">
        <v>42</v>
      </c>
      <c r="B7" s="111">
        <f>B4*B6</f>
        <v>40000</v>
      </c>
      <c r="C7" s="9" t="s">
        <v>41</v>
      </c>
    </row>
    <row r="8" spans="1:4" x14ac:dyDescent="0.2">
      <c r="A8" s="7"/>
      <c r="B8" s="111"/>
      <c r="C8" s="9"/>
      <c r="D8" s="13"/>
    </row>
    <row r="9" spans="1:4" x14ac:dyDescent="0.2">
      <c r="A9" s="7" t="s">
        <v>45</v>
      </c>
      <c r="B9" s="111">
        <f>B7/1000</f>
        <v>40</v>
      </c>
      <c r="C9" s="9" t="s">
        <v>34</v>
      </c>
      <c r="D9" s="14"/>
    </row>
    <row r="10" spans="1:4" x14ac:dyDescent="0.2">
      <c r="A10" s="7"/>
      <c r="B10" s="111"/>
      <c r="C10" s="9"/>
    </row>
    <row r="11" spans="1:4" x14ac:dyDescent="0.2">
      <c r="A11" s="7" t="s">
        <v>331</v>
      </c>
      <c r="B11" s="111">
        <v>100</v>
      </c>
      <c r="C11" s="9" t="s">
        <v>34</v>
      </c>
    </row>
    <row r="12" spans="1:4" x14ac:dyDescent="0.2">
      <c r="A12" s="7"/>
      <c r="B12" s="111"/>
      <c r="C12" s="9"/>
    </row>
    <row r="13" spans="1:4" x14ac:dyDescent="0.2">
      <c r="A13" s="7" t="s">
        <v>77</v>
      </c>
      <c r="B13" s="111">
        <f>B9-B11</f>
        <v>-60</v>
      </c>
      <c r="C13" s="9" t="s">
        <v>34</v>
      </c>
    </row>
    <row r="14" spans="1:4" x14ac:dyDescent="0.2">
      <c r="A14" s="7"/>
      <c r="B14" s="8"/>
      <c r="C14" s="9"/>
    </row>
    <row r="17" spans="1:4" x14ac:dyDescent="0.2">
      <c r="A17" s="11" t="s">
        <v>49</v>
      </c>
    </row>
    <row r="18" spans="1:4" ht="47.25" x14ac:dyDescent="0.2">
      <c r="A18" s="10" t="s">
        <v>40</v>
      </c>
    </row>
    <row r="19" spans="1:4" x14ac:dyDescent="0.2">
      <c r="A19" s="11" t="s">
        <v>46</v>
      </c>
      <c r="B19" s="12" t="s">
        <v>47</v>
      </c>
      <c r="C19" s="6" t="s">
        <v>332</v>
      </c>
      <c r="D19" s="6" t="s">
        <v>76</v>
      </c>
    </row>
  </sheetData>
  <mergeCells count="1">
    <mergeCell ref="B1:C1"/>
  </mergeCells>
  <pageMargins left="0.7" right="0.7" top="0.75" bottom="0.75" header="0.3" footer="0.3"/>
  <pageSetup paperSize="9" scale="76" orientation="portrait" r:id="rId1"/>
  <headerFooter>
    <oddHeader>&amp;LPUMP DESIGN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7" workbookViewId="0">
      <selection activeCell="B4" sqref="B4"/>
    </sheetView>
  </sheetViews>
  <sheetFormatPr defaultColWidth="8.69921875" defaultRowHeight="15.75" x14ac:dyDescent="0.25"/>
  <cols>
    <col min="1" max="1" width="18" style="3" customWidth="1"/>
    <col min="2" max="3" width="8.69921875" style="3"/>
    <col min="4" max="4" width="11.09765625" style="3" bestFit="1" customWidth="1"/>
    <col min="5" max="5" width="8.69921875" style="3"/>
    <col min="6" max="6" width="9" style="3" customWidth="1"/>
    <col min="7" max="16384" width="8.69921875" style="3"/>
  </cols>
  <sheetData>
    <row r="1" spans="1:6" ht="16.5" thickBot="1" x14ac:dyDescent="0.3">
      <c r="A1" s="162" t="s">
        <v>50</v>
      </c>
      <c r="B1" s="163"/>
      <c r="C1" s="163"/>
      <c r="D1" s="164"/>
      <c r="E1" s="15"/>
      <c r="F1" s="15"/>
    </row>
    <row r="2" spans="1:6" x14ac:dyDescent="0.25">
      <c r="A2" s="139" t="s">
        <v>51</v>
      </c>
      <c r="B2" s="16">
        <v>200</v>
      </c>
      <c r="C2" s="172" t="s">
        <v>333</v>
      </c>
      <c r="D2" s="172" t="s">
        <v>334</v>
      </c>
      <c r="E2" s="15"/>
      <c r="F2" s="15"/>
    </row>
    <row r="3" spans="1:6" ht="16.5" thickBot="1" x14ac:dyDescent="0.3">
      <c r="A3" s="140" t="s">
        <v>361</v>
      </c>
      <c r="B3" s="17">
        <v>149.75</v>
      </c>
      <c r="C3" s="173"/>
      <c r="D3" s="173"/>
      <c r="E3" s="15"/>
      <c r="F3" s="15"/>
    </row>
    <row r="4" spans="1:6" ht="16.5" thickBot="1" x14ac:dyDescent="0.3">
      <c r="A4" s="141" t="s">
        <v>52</v>
      </c>
      <c r="B4" s="18">
        <f>'Water Demand'!B2</f>
        <v>8.5</v>
      </c>
      <c r="C4" s="19">
        <f>B4*D4</f>
        <v>5.666666695</v>
      </c>
      <c r="D4" s="142">
        <v>0.66666667000000002</v>
      </c>
    </row>
    <row r="5" spans="1:6" ht="16.5" thickBot="1" x14ac:dyDescent="0.3">
      <c r="A5" s="174" t="s">
        <v>335</v>
      </c>
      <c r="B5" s="175"/>
      <c r="C5" s="175"/>
      <c r="D5" s="176"/>
      <c r="E5" s="15"/>
      <c r="F5" s="15"/>
    </row>
    <row r="6" spans="1:6" x14ac:dyDescent="0.25">
      <c r="A6" s="20" t="s">
        <v>54</v>
      </c>
      <c r="B6" s="21"/>
      <c r="C6" s="21"/>
      <c r="D6" s="149">
        <f>B3</f>
        <v>149.75</v>
      </c>
    </row>
    <row r="7" spans="1:6" x14ac:dyDescent="0.25">
      <c r="A7" s="22" t="s">
        <v>55</v>
      </c>
      <c r="B7" s="23"/>
      <c r="C7" s="23"/>
      <c r="D7" s="150">
        <f>'Rising Main - Tank &amp; WK2'!N124</f>
        <v>19.874551119755651</v>
      </c>
      <c r="E7" s="15"/>
      <c r="F7" s="15"/>
    </row>
    <row r="8" spans="1:6" x14ac:dyDescent="0.25">
      <c r="A8" s="22" t="s">
        <v>56</v>
      </c>
      <c r="B8" s="23"/>
      <c r="C8" s="23"/>
      <c r="D8" s="150">
        <v>50</v>
      </c>
      <c r="E8" s="15"/>
      <c r="F8" s="15"/>
    </row>
    <row r="9" spans="1:6" x14ac:dyDescent="0.25">
      <c r="A9" s="22" t="s">
        <v>57</v>
      </c>
      <c r="B9" s="23"/>
      <c r="C9" s="23"/>
      <c r="D9" s="150">
        <v>1.5</v>
      </c>
      <c r="E9" s="15"/>
      <c r="F9" s="15"/>
    </row>
    <row r="10" spans="1:6" x14ac:dyDescent="0.25">
      <c r="A10" s="22" t="s">
        <v>58</v>
      </c>
      <c r="B10" s="24">
        <v>0.15</v>
      </c>
      <c r="C10" s="23"/>
      <c r="D10" s="150">
        <f>B10*(D7+D8+D9)</f>
        <v>10.706182667963347</v>
      </c>
      <c r="E10" s="15"/>
      <c r="F10" s="15"/>
    </row>
    <row r="11" spans="1:6" s="4" customFormat="1" x14ac:dyDescent="0.25">
      <c r="A11" s="22"/>
      <c r="B11" s="23"/>
      <c r="C11" s="23"/>
      <c r="D11" s="150"/>
      <c r="E11" s="15"/>
      <c r="F11" s="15"/>
    </row>
    <row r="12" spans="1:6" s="4" customFormat="1" ht="16.5" thickBot="1" x14ac:dyDescent="0.3">
      <c r="A12" s="177" t="s">
        <v>59</v>
      </c>
      <c r="B12" s="178"/>
      <c r="C12" s="179"/>
      <c r="D12" s="151">
        <f>SUM(D6:D11)</f>
        <v>231.830733787719</v>
      </c>
      <c r="E12" s="15"/>
      <c r="F12" s="15"/>
    </row>
    <row r="13" spans="1:6" ht="16.5" thickBot="1" x14ac:dyDescent="0.3">
      <c r="A13" s="174" t="s">
        <v>60</v>
      </c>
      <c r="B13" s="175"/>
      <c r="C13" s="175"/>
      <c r="D13" s="175"/>
      <c r="E13" s="175"/>
      <c r="F13" s="176"/>
    </row>
    <row r="14" spans="1:6" ht="16.5" thickBot="1" x14ac:dyDescent="0.3">
      <c r="A14" s="25" t="s">
        <v>61</v>
      </c>
      <c r="B14" s="26" t="s">
        <v>62</v>
      </c>
      <c r="C14" s="26" t="s">
        <v>63</v>
      </c>
      <c r="D14" s="27" t="s">
        <v>64</v>
      </c>
      <c r="E14" s="28"/>
      <c r="F14" s="29" t="s">
        <v>44</v>
      </c>
    </row>
    <row r="15" spans="1:6" ht="16.5" thickBot="1" x14ac:dyDescent="0.3">
      <c r="A15" s="30">
        <f>D12</f>
        <v>231.830733787719</v>
      </c>
      <c r="B15" s="31">
        <f>C4/(3.6)</f>
        <v>1.5740740819444443</v>
      </c>
      <c r="C15" s="32">
        <v>102</v>
      </c>
      <c r="D15" s="32">
        <v>0.65</v>
      </c>
      <c r="E15" s="33"/>
      <c r="F15" s="34">
        <f>(A15*B15)/(C15*D15)</f>
        <v>5.5040535362505381</v>
      </c>
    </row>
    <row r="16" spans="1:6" ht="16.5" thickBot="1" x14ac:dyDescent="0.3">
      <c r="A16" s="35" t="s">
        <v>336</v>
      </c>
      <c r="B16" s="28"/>
      <c r="C16" s="36"/>
      <c r="D16" s="37">
        <v>1.5</v>
      </c>
      <c r="E16" s="38">
        <f>F15*D16</f>
        <v>8.2560803043758071</v>
      </c>
      <c r="F16" s="39" t="s">
        <v>44</v>
      </c>
    </row>
    <row r="17" spans="1:6" ht="16.5" thickBot="1" x14ac:dyDescent="0.3">
      <c r="A17" s="40"/>
      <c r="B17" s="40"/>
      <c r="C17" s="40"/>
      <c r="D17" s="41"/>
      <c r="E17" s="38">
        <f>E16/0.8</f>
        <v>10.320100380469759</v>
      </c>
      <c r="F17" s="39" t="s">
        <v>65</v>
      </c>
    </row>
    <row r="18" spans="1:6" ht="16.5" thickBot="1" x14ac:dyDescent="0.3">
      <c r="A18" s="162" t="s">
        <v>337</v>
      </c>
      <c r="B18" s="163"/>
      <c r="C18" s="163"/>
      <c r="D18" s="163"/>
      <c r="E18" s="164"/>
      <c r="F18" s="15"/>
    </row>
    <row r="19" spans="1:6" x14ac:dyDescent="0.25">
      <c r="A19" s="165" t="s">
        <v>358</v>
      </c>
      <c r="B19" s="143" t="s">
        <v>338</v>
      </c>
      <c r="C19" s="166" t="s">
        <v>345</v>
      </c>
      <c r="D19" s="167"/>
      <c r="E19" s="168"/>
    </row>
    <row r="20" spans="1:6" x14ac:dyDescent="0.25">
      <c r="A20" s="158"/>
      <c r="B20" s="144" t="s">
        <v>1</v>
      </c>
      <c r="C20" s="145" t="s">
        <v>339</v>
      </c>
      <c r="D20" s="146" t="s">
        <v>53</v>
      </c>
      <c r="E20" s="145" t="s">
        <v>340</v>
      </c>
    </row>
    <row r="21" spans="1:6" x14ac:dyDescent="0.25">
      <c r="A21" s="158"/>
      <c r="B21" s="144" t="s">
        <v>341</v>
      </c>
      <c r="C21" s="147">
        <v>5</v>
      </c>
      <c r="D21" s="146" t="s">
        <v>342</v>
      </c>
      <c r="E21" s="147">
        <v>240</v>
      </c>
    </row>
    <row r="22" spans="1:6" x14ac:dyDescent="0.25">
      <c r="A22" s="158"/>
      <c r="B22" s="144" t="s">
        <v>343</v>
      </c>
      <c r="C22" s="147">
        <v>11</v>
      </c>
      <c r="D22" s="146" t="s">
        <v>344</v>
      </c>
      <c r="E22" s="147">
        <v>130</v>
      </c>
    </row>
    <row r="23" spans="1:6" x14ac:dyDescent="0.25">
      <c r="A23" s="169"/>
      <c r="B23" s="170"/>
      <c r="C23" s="170"/>
      <c r="D23" s="170"/>
      <c r="E23" s="171"/>
    </row>
    <row r="24" spans="1:6" x14ac:dyDescent="0.25">
      <c r="A24" s="158" t="s">
        <v>357</v>
      </c>
      <c r="B24" s="144" t="s">
        <v>338</v>
      </c>
      <c r="C24" s="159"/>
      <c r="D24" s="160"/>
      <c r="E24" s="161"/>
    </row>
    <row r="25" spans="1:6" x14ac:dyDescent="0.25">
      <c r="A25" s="158"/>
      <c r="B25" s="144" t="s">
        <v>1</v>
      </c>
      <c r="C25" s="145" t="s">
        <v>339</v>
      </c>
      <c r="D25" s="146" t="s">
        <v>53</v>
      </c>
      <c r="E25" s="145" t="s">
        <v>340</v>
      </c>
    </row>
    <row r="26" spans="1:6" x14ac:dyDescent="0.25">
      <c r="A26" s="158"/>
      <c r="B26" s="144" t="s">
        <v>341</v>
      </c>
      <c r="C26" s="148"/>
      <c r="D26" s="146" t="s">
        <v>342</v>
      </c>
      <c r="E26" s="148"/>
    </row>
    <row r="27" spans="1:6" x14ac:dyDescent="0.25">
      <c r="A27" s="158"/>
      <c r="B27" s="144" t="s">
        <v>343</v>
      </c>
      <c r="C27" s="148"/>
      <c r="D27" s="146" t="s">
        <v>344</v>
      </c>
      <c r="E27" s="148"/>
    </row>
    <row r="28" spans="1:6" x14ac:dyDescent="0.25">
      <c r="A28" s="155"/>
      <c r="B28" s="156"/>
      <c r="C28" s="156"/>
      <c r="D28" s="156"/>
      <c r="E28" s="157"/>
    </row>
    <row r="29" spans="1:6" x14ac:dyDescent="0.25">
      <c r="A29" s="158" t="s">
        <v>346</v>
      </c>
      <c r="B29" s="144" t="s">
        <v>338</v>
      </c>
      <c r="C29" s="159"/>
      <c r="D29" s="160"/>
      <c r="E29" s="161"/>
    </row>
    <row r="30" spans="1:6" x14ac:dyDescent="0.25">
      <c r="A30" s="158"/>
      <c r="B30" s="144" t="s">
        <v>1</v>
      </c>
      <c r="C30" s="145" t="s">
        <v>339</v>
      </c>
      <c r="D30" s="146" t="s">
        <v>53</v>
      </c>
      <c r="E30" s="145" t="s">
        <v>340</v>
      </c>
    </row>
    <row r="31" spans="1:6" x14ac:dyDescent="0.25">
      <c r="A31" s="158"/>
      <c r="B31" s="144" t="s">
        <v>341</v>
      </c>
      <c r="C31" s="148"/>
      <c r="D31" s="146" t="s">
        <v>342</v>
      </c>
      <c r="E31" s="148"/>
    </row>
    <row r="32" spans="1:6" x14ac:dyDescent="0.25">
      <c r="A32" s="158"/>
      <c r="B32" s="144" t="s">
        <v>343</v>
      </c>
      <c r="C32" s="148"/>
      <c r="D32" s="146" t="s">
        <v>344</v>
      </c>
      <c r="E32" s="148"/>
    </row>
  </sheetData>
  <mergeCells count="15">
    <mergeCell ref="A13:F13"/>
    <mergeCell ref="A1:D1"/>
    <mergeCell ref="C2:C3"/>
    <mergeCell ref="D2:D3"/>
    <mergeCell ref="A5:D5"/>
    <mergeCell ref="A12:C12"/>
    <mergeCell ref="A28:E28"/>
    <mergeCell ref="A29:A32"/>
    <mergeCell ref="C29:E29"/>
    <mergeCell ref="A18:E18"/>
    <mergeCell ref="A19:A22"/>
    <mergeCell ref="C19:E19"/>
    <mergeCell ref="A23:E23"/>
    <mergeCell ref="A24:A27"/>
    <mergeCell ref="C24:E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6"/>
  <sheetViews>
    <sheetView topLeftCell="A109" zoomScaleNormal="100" zoomScalePageLayoutView="40" workbookViewId="0">
      <selection activeCell="E7" sqref="E7"/>
    </sheetView>
  </sheetViews>
  <sheetFormatPr defaultColWidth="6.796875" defaultRowHeight="15.75" x14ac:dyDescent="0.25"/>
  <cols>
    <col min="1" max="1" width="5.3984375" style="48" customWidth="1"/>
    <col min="2" max="2" width="9.09765625" style="47" customWidth="1"/>
    <col min="3" max="4" width="11" style="86" customWidth="1"/>
    <col min="5" max="5" width="11" style="92" customWidth="1"/>
    <col min="6" max="6" width="10.5" style="51" customWidth="1"/>
    <col min="7" max="8" width="9.19921875" style="51" customWidth="1"/>
    <col min="9" max="9" width="9" style="47" bestFit="1" customWidth="1"/>
    <col min="10" max="10" width="6.796875" style="47" bestFit="1" customWidth="1"/>
    <col min="11" max="11" width="7.5" style="47" bestFit="1" customWidth="1"/>
    <col min="12" max="12" width="9" style="47" bestFit="1" customWidth="1"/>
    <col min="13" max="13" width="5.296875" style="47" customWidth="1"/>
    <col min="14" max="15" width="9" style="47" bestFit="1" customWidth="1"/>
    <col min="16" max="16" width="10.3984375" style="47" customWidth="1"/>
    <col min="17" max="18" width="9" style="47" bestFit="1" customWidth="1"/>
    <col min="19" max="19" width="7.5" style="87" bestFit="1" customWidth="1"/>
    <col min="20" max="20" width="8" style="47" bestFit="1" customWidth="1"/>
    <col min="21" max="21" width="7.8984375" style="47" bestFit="1" customWidth="1"/>
    <col min="22" max="22" width="9.3984375" style="47" bestFit="1" customWidth="1"/>
    <col min="23" max="23" width="12" style="47" bestFit="1" customWidth="1"/>
    <col min="24" max="27" width="11.59765625" style="48" customWidth="1"/>
    <col min="28" max="28" width="37.69921875" style="48" customWidth="1"/>
    <col min="29" max="29" width="11" style="47" customWidth="1"/>
    <col min="30" max="31" width="10.59765625" style="47" customWidth="1"/>
    <col min="32" max="32" width="11.296875" style="47" bestFit="1" customWidth="1"/>
    <col min="33" max="33" width="11.296875" style="47" customWidth="1"/>
    <col min="34" max="16384" width="6.796875" style="48"/>
  </cols>
  <sheetData>
    <row r="1" spans="1:33" ht="36" customHeight="1" thickBot="1" x14ac:dyDescent="0.3">
      <c r="A1" s="180" t="s">
        <v>348</v>
      </c>
      <c r="B1" s="181"/>
      <c r="C1" s="181"/>
      <c r="D1" s="181"/>
      <c r="E1" s="182"/>
      <c r="F1" s="45"/>
      <c r="G1" s="45"/>
      <c r="H1" s="45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33" ht="16.149999999999999" customHeight="1" thickBot="1" x14ac:dyDescent="0.3">
      <c r="A2" s="49" t="s">
        <v>32</v>
      </c>
      <c r="B2" s="50"/>
      <c r="C2" s="183"/>
      <c r="D2" s="184"/>
      <c r="E2" s="185"/>
      <c r="G2" s="45"/>
      <c r="H2" s="45"/>
      <c r="I2" s="52"/>
      <c r="J2" s="52"/>
      <c r="K2" s="52"/>
      <c r="L2" s="52"/>
      <c r="M2" s="52"/>
      <c r="N2" s="52"/>
      <c r="O2" s="52"/>
      <c r="P2" s="52"/>
      <c r="Q2" s="52"/>
      <c r="R2" s="52"/>
      <c r="S2" s="53" t="s">
        <v>66</v>
      </c>
      <c r="T2" s="52">
        <v>1</v>
      </c>
      <c r="U2" s="52"/>
      <c r="V2" s="54" t="s">
        <v>0</v>
      </c>
      <c r="W2" s="55" t="s">
        <v>1</v>
      </c>
      <c r="X2" s="55">
        <f>'Pump Design'!C4/(3600)</f>
        <v>1.5740740819444445E-3</v>
      </c>
      <c r="Y2" s="56"/>
      <c r="Z2" s="56"/>
      <c r="AA2" s="56"/>
      <c r="AB2" s="57"/>
    </row>
    <row r="3" spans="1:33" ht="16.149999999999999" customHeight="1" thickBot="1" x14ac:dyDescent="0.3">
      <c r="A3" s="186" t="s">
        <v>2</v>
      </c>
      <c r="B3" s="187"/>
      <c r="C3" s="187"/>
      <c r="D3" s="187"/>
      <c r="E3" s="188"/>
      <c r="F3" s="134"/>
      <c r="G3" s="45"/>
      <c r="H3" s="45"/>
      <c r="I3" s="58"/>
      <c r="J3" s="59"/>
      <c r="K3" s="59"/>
      <c r="L3" s="59"/>
      <c r="M3" s="59"/>
      <c r="N3" s="59"/>
      <c r="O3" s="59"/>
      <c r="P3" s="59"/>
      <c r="Q3" s="59"/>
      <c r="R3" s="59"/>
      <c r="S3" s="53"/>
      <c r="T3" s="59"/>
      <c r="U3" s="59"/>
      <c r="V3" s="59"/>
      <c r="W3" s="60"/>
      <c r="X3" s="60"/>
      <c r="Y3" s="58"/>
      <c r="Z3" s="58"/>
      <c r="AA3" s="58"/>
      <c r="AB3" s="57"/>
    </row>
    <row r="4" spans="1:33" ht="16.149999999999999" customHeight="1" thickTop="1" thickBot="1" x14ac:dyDescent="0.3">
      <c r="A4" s="49" t="s">
        <v>351</v>
      </c>
      <c r="B4" s="61"/>
      <c r="C4" s="62"/>
      <c r="D4" s="62"/>
      <c r="E4" s="89"/>
      <c r="G4" s="45"/>
      <c r="H4" s="45"/>
      <c r="I4" s="58"/>
      <c r="J4" s="59"/>
      <c r="K4" s="59"/>
      <c r="L4" s="59"/>
      <c r="M4" s="59"/>
      <c r="N4" s="59"/>
      <c r="O4" s="59"/>
      <c r="P4" s="59"/>
      <c r="Q4" s="59"/>
      <c r="R4" s="59"/>
      <c r="S4" s="53"/>
      <c r="T4" s="59"/>
      <c r="U4" s="59"/>
      <c r="V4" s="59"/>
      <c r="W4" s="59"/>
      <c r="X4" s="58"/>
      <c r="Y4" s="58"/>
      <c r="Z4" s="58"/>
      <c r="AA4" s="58"/>
      <c r="AB4" s="57"/>
      <c r="AC4" s="189" t="s">
        <v>67</v>
      </c>
      <c r="AD4" s="190"/>
      <c r="AE4" s="190"/>
      <c r="AF4" s="191"/>
      <c r="AG4" s="63"/>
    </row>
    <row r="5" spans="1:33" s="133" customFormat="1" ht="33" customHeight="1" thickTop="1" x14ac:dyDescent="0.25">
      <c r="A5" s="122" t="s">
        <v>3</v>
      </c>
      <c r="B5" s="123" t="s">
        <v>4</v>
      </c>
      <c r="C5" s="124" t="s">
        <v>5</v>
      </c>
      <c r="D5" s="124" t="s">
        <v>6</v>
      </c>
      <c r="E5" s="125" t="s">
        <v>7</v>
      </c>
      <c r="F5" s="126" t="s">
        <v>8</v>
      </c>
      <c r="G5" s="127" t="s">
        <v>9</v>
      </c>
      <c r="H5" s="127" t="s">
        <v>10</v>
      </c>
      <c r="I5" s="42" t="s">
        <v>11</v>
      </c>
      <c r="J5" s="42" t="s">
        <v>12</v>
      </c>
      <c r="K5" s="42" t="s">
        <v>13</v>
      </c>
      <c r="L5" s="42" t="s">
        <v>14</v>
      </c>
      <c r="M5" s="43" t="s">
        <v>15</v>
      </c>
      <c r="N5" s="43" t="s">
        <v>16</v>
      </c>
      <c r="O5" s="43" t="s">
        <v>17</v>
      </c>
      <c r="P5" s="43" t="s">
        <v>18</v>
      </c>
      <c r="Q5" s="43" t="s">
        <v>19</v>
      </c>
      <c r="R5" s="43" t="s">
        <v>20</v>
      </c>
      <c r="S5" s="128" t="s">
        <v>21</v>
      </c>
      <c r="T5" s="42" t="s">
        <v>22</v>
      </c>
      <c r="U5" s="42" t="s">
        <v>23</v>
      </c>
      <c r="V5" s="43" t="s">
        <v>24</v>
      </c>
      <c r="W5" s="43" t="s">
        <v>25</v>
      </c>
      <c r="X5" s="42" t="s">
        <v>26</v>
      </c>
      <c r="Y5" s="42" t="s">
        <v>27</v>
      </c>
      <c r="Z5" s="44" t="s">
        <v>28</v>
      </c>
      <c r="AA5" s="44" t="s">
        <v>29</v>
      </c>
      <c r="AB5" s="129" t="s">
        <v>30</v>
      </c>
      <c r="AC5" s="130" t="s">
        <v>68</v>
      </c>
      <c r="AD5" s="130" t="s">
        <v>69</v>
      </c>
      <c r="AE5" s="130" t="s">
        <v>70</v>
      </c>
      <c r="AF5" s="131" t="s">
        <v>31</v>
      </c>
      <c r="AG5" s="132" t="s">
        <v>71</v>
      </c>
    </row>
    <row r="6" spans="1:33" s="110" customFormat="1" x14ac:dyDescent="0.25">
      <c r="A6" s="102"/>
      <c r="B6" s="213" t="s">
        <v>83</v>
      </c>
      <c r="C6" s="112">
        <v>9855724.1319999993</v>
      </c>
      <c r="D6" s="112">
        <v>778735.34299999999</v>
      </c>
      <c r="E6" s="113">
        <v>1835.83</v>
      </c>
      <c r="F6" s="114">
        <v>0</v>
      </c>
      <c r="G6" s="107">
        <v>0</v>
      </c>
      <c r="H6" s="112">
        <v>1835.83</v>
      </c>
      <c r="I6" s="99">
        <f>Y6-X6</f>
        <v>1.5740740819444445E-3</v>
      </c>
      <c r="J6" s="99">
        <f>AD6/1000</f>
        <v>5.5399999999999998E-2</v>
      </c>
      <c r="K6" s="99">
        <f>3.14*POWER(J6,2)/4</f>
        <v>2.4092905999999999E-3</v>
      </c>
      <c r="L6" s="99">
        <f>I6/K6</f>
        <v>0.65333508624673364</v>
      </c>
      <c r="M6" s="99">
        <v>150</v>
      </c>
      <c r="N6" s="99">
        <f t="shared" ref="N6:N37" si="0">6.843*G6*POWER(L6,1.852)/(POWER(J6,1.167)*POWER(M6,1.852))</f>
        <v>0</v>
      </c>
      <c r="O6" s="99">
        <f>POWER(L6,2)/(2*9.81)</f>
        <v>2.1755694950103304E-2</v>
      </c>
      <c r="P6" s="152">
        <f>T6+'Pump Design'!D12-'Pump Design'!D6</f>
        <v>1916.910733787719</v>
      </c>
      <c r="Q6" s="100">
        <f>P6</f>
        <v>1916.910733787719</v>
      </c>
      <c r="R6" s="100">
        <f>Q6-O6</f>
        <v>1916.8889780927689</v>
      </c>
      <c r="S6" s="101"/>
      <c r="T6" s="100">
        <f t="shared" ref="T6:T37" si="1">H6-U6</f>
        <v>1834.83</v>
      </c>
      <c r="U6" s="100">
        <f>1</f>
        <v>1</v>
      </c>
      <c r="V6" s="100">
        <f>R6-T6</f>
        <v>82.058978092768939</v>
      </c>
      <c r="W6" s="100">
        <f>$P$6-T6</f>
        <v>82.080733787719055</v>
      </c>
      <c r="X6" s="102"/>
      <c r="Y6" s="102">
        <f>X2</f>
        <v>1.5740740819444445E-3</v>
      </c>
      <c r="Z6" s="103"/>
      <c r="AA6" s="103"/>
      <c r="AB6" s="104" t="s">
        <v>75</v>
      </c>
      <c r="AC6" s="105">
        <v>63</v>
      </c>
      <c r="AD6" s="105">
        <f>AC6-AE6*2</f>
        <v>55.4</v>
      </c>
      <c r="AE6" s="105">
        <v>3.8</v>
      </c>
      <c r="AF6" s="108" t="s">
        <v>78</v>
      </c>
      <c r="AG6" s="109"/>
    </row>
    <row r="7" spans="1:33" s="110" customFormat="1" x14ac:dyDescent="0.25">
      <c r="A7" s="102"/>
      <c r="B7" s="213" t="s">
        <v>85</v>
      </c>
      <c r="C7" s="112">
        <v>9855710.4024</v>
      </c>
      <c r="D7" s="112">
        <v>778749.88589999999</v>
      </c>
      <c r="E7" s="113">
        <v>1835.5229999999999</v>
      </c>
      <c r="F7" s="115">
        <v>20</v>
      </c>
      <c r="G7" s="107">
        <f>F7-F6</f>
        <v>20</v>
      </c>
      <c r="H7" s="112">
        <v>1835.5229999999999</v>
      </c>
      <c r="I7" s="99">
        <f>I6-X6</f>
        <v>1.5740740819444445E-3</v>
      </c>
      <c r="J7" s="99">
        <f t="shared" ref="J7:J70" si="2">AD7/1000</f>
        <v>5.5399999999999998E-2</v>
      </c>
      <c r="K7" s="99">
        <f t="shared" ref="K7:K69" si="3">3.14*POWER(J7,2)/4</f>
        <v>2.4092905999999999E-3</v>
      </c>
      <c r="L7" s="99">
        <f t="shared" ref="L7:L37" si="4">I7/K7</f>
        <v>0.65333508624673364</v>
      </c>
      <c r="M7" s="99">
        <v>150</v>
      </c>
      <c r="N7" s="99">
        <f t="shared" si="0"/>
        <v>0.16986795828850967</v>
      </c>
      <c r="O7" s="99">
        <f t="shared" ref="O7:O70" si="5">POWER(L7,2)/(2*9.81)</f>
        <v>2.1755694950103304E-2</v>
      </c>
      <c r="P7" s="99">
        <f>P6</f>
        <v>1916.910733787719</v>
      </c>
      <c r="Q7" s="100">
        <f>Q6-N7</f>
        <v>1916.7408658294305</v>
      </c>
      <c r="R7" s="100">
        <f>Q7-O7</f>
        <v>1916.7191101344804</v>
      </c>
      <c r="S7" s="101">
        <f t="shared" ref="S7:S35" si="6">(E7-E6)/G7</f>
        <v>-1.5350000000000818E-2</v>
      </c>
      <c r="T7" s="100">
        <f t="shared" si="1"/>
        <v>1834.5229999999999</v>
      </c>
      <c r="U7" s="100">
        <f>1</f>
        <v>1</v>
      </c>
      <c r="V7" s="100">
        <f>R7-T7</f>
        <v>82.196110134480477</v>
      </c>
      <c r="W7" s="100">
        <f>$P$6-T7</f>
        <v>82.387733787719071</v>
      </c>
      <c r="X7" s="102"/>
      <c r="Y7" s="102"/>
      <c r="Z7" s="103"/>
      <c r="AA7" s="103"/>
      <c r="AB7" s="136"/>
      <c r="AC7" s="105">
        <f>AC6</f>
        <v>63</v>
      </c>
      <c r="AD7" s="105">
        <f t="shared" ref="AD7:AD70" si="7">AC7-AE7*2</f>
        <v>55.4</v>
      </c>
      <c r="AE7" s="105">
        <f>AE6</f>
        <v>3.8</v>
      </c>
      <c r="AF7" s="108" t="s">
        <v>78</v>
      </c>
      <c r="AG7" s="109"/>
    </row>
    <row r="8" spans="1:33" s="110" customFormat="1" x14ac:dyDescent="0.25">
      <c r="A8" s="102"/>
      <c r="B8" s="213" t="s">
        <v>87</v>
      </c>
      <c r="C8" s="112">
        <v>9855696.6727000009</v>
      </c>
      <c r="D8" s="112">
        <v>778764.42890000006</v>
      </c>
      <c r="E8" s="113">
        <v>1835.652</v>
      </c>
      <c r="F8" s="115">
        <v>40</v>
      </c>
      <c r="G8" s="107">
        <f t="shared" ref="G8:G71" si="8">F8-F7</f>
        <v>20</v>
      </c>
      <c r="H8" s="112">
        <v>1835.652</v>
      </c>
      <c r="I8" s="99">
        <f>I7-X7</f>
        <v>1.5740740819444445E-3</v>
      </c>
      <c r="J8" s="99">
        <f t="shared" si="2"/>
        <v>5.5399999999999998E-2</v>
      </c>
      <c r="K8" s="99">
        <f t="shared" si="3"/>
        <v>2.4092905999999999E-3</v>
      </c>
      <c r="L8" s="99">
        <f t="shared" si="4"/>
        <v>0.65333508624673364</v>
      </c>
      <c r="M8" s="99">
        <v>150</v>
      </c>
      <c r="N8" s="99">
        <f t="shared" si="0"/>
        <v>0.16986795828850967</v>
      </c>
      <c r="O8" s="99">
        <f t="shared" si="5"/>
        <v>2.1755694950103304E-2</v>
      </c>
      <c r="P8" s="99">
        <f t="shared" ref="P8:P71" si="9">P7</f>
        <v>1916.910733787719</v>
      </c>
      <c r="Q8" s="99">
        <f>Q7-N8</f>
        <v>1916.570997871142</v>
      </c>
      <c r="R8" s="99">
        <f>Q8-O8</f>
        <v>1916.5492421761919</v>
      </c>
      <c r="S8" s="101">
        <f t="shared" si="6"/>
        <v>6.4500000000066397E-3</v>
      </c>
      <c r="T8" s="100">
        <f t="shared" si="1"/>
        <v>1834.652</v>
      </c>
      <c r="U8" s="100">
        <f>1</f>
        <v>1</v>
      </c>
      <c r="V8" s="100">
        <f>R8-T8</f>
        <v>81.897242176191867</v>
      </c>
      <c r="W8" s="100">
        <f t="shared" ref="W8:W70" si="10">$P$6-T8</f>
        <v>82.258733787718938</v>
      </c>
      <c r="X8" s="102"/>
      <c r="Y8" s="102"/>
      <c r="Z8" s="103"/>
      <c r="AA8" s="103"/>
      <c r="AB8" s="136"/>
      <c r="AC8" s="105">
        <f t="shared" ref="AC8:AC71" si="11">AC7</f>
        <v>63</v>
      </c>
      <c r="AD8" s="105">
        <f t="shared" si="7"/>
        <v>55.4</v>
      </c>
      <c r="AE8" s="105">
        <f t="shared" ref="AE8:AE71" si="12">AE7</f>
        <v>3.8</v>
      </c>
      <c r="AF8" s="108" t="s">
        <v>78</v>
      </c>
      <c r="AG8" s="109"/>
    </row>
    <row r="9" spans="1:33" s="110" customFormat="1" x14ac:dyDescent="0.25">
      <c r="A9" s="102"/>
      <c r="B9" s="213" t="s">
        <v>88</v>
      </c>
      <c r="C9" s="112">
        <v>9855682.9430999998</v>
      </c>
      <c r="D9" s="112">
        <v>778778.97180000006</v>
      </c>
      <c r="E9" s="113">
        <v>1835.798</v>
      </c>
      <c r="F9" s="115">
        <v>60</v>
      </c>
      <c r="G9" s="107">
        <f t="shared" si="8"/>
        <v>20</v>
      </c>
      <c r="H9" s="112">
        <v>1835.798</v>
      </c>
      <c r="I9" s="99">
        <f t="shared" ref="I9:I72" si="13">I8-X8</f>
        <v>1.5740740819444445E-3</v>
      </c>
      <c r="J9" s="99">
        <f t="shared" si="2"/>
        <v>5.5399999999999998E-2</v>
      </c>
      <c r="K9" s="99">
        <f t="shared" si="3"/>
        <v>2.4092905999999999E-3</v>
      </c>
      <c r="L9" s="99">
        <f t="shared" si="4"/>
        <v>0.65333508624673364</v>
      </c>
      <c r="M9" s="99">
        <v>150</v>
      </c>
      <c r="N9" s="99">
        <f t="shared" si="0"/>
        <v>0.16986795828850967</v>
      </c>
      <c r="O9" s="99">
        <f t="shared" si="5"/>
        <v>2.1755694950103304E-2</v>
      </c>
      <c r="P9" s="99">
        <f t="shared" si="9"/>
        <v>1916.910733787719</v>
      </c>
      <c r="Q9" s="99">
        <f t="shared" ref="Q9:Q72" si="14">Q8-N9</f>
        <v>1916.4011299128535</v>
      </c>
      <c r="R9" s="99">
        <f t="shared" ref="R9:R72" si="15">Q9-O9</f>
        <v>1916.3793742179034</v>
      </c>
      <c r="S9" s="101">
        <f t="shared" si="6"/>
        <v>7.299999999997908E-3</v>
      </c>
      <c r="T9" s="100">
        <f t="shared" si="1"/>
        <v>1834.798</v>
      </c>
      <c r="U9" s="100">
        <f>1</f>
        <v>1</v>
      </c>
      <c r="V9" s="100">
        <f>R9-T9</f>
        <v>81.581374217903431</v>
      </c>
      <c r="W9" s="100">
        <f t="shared" si="10"/>
        <v>82.11273378771898</v>
      </c>
      <c r="X9" s="102"/>
      <c r="Y9" s="102"/>
      <c r="Z9" s="103"/>
      <c r="AA9" s="103"/>
      <c r="AB9" s="136"/>
      <c r="AC9" s="105">
        <f t="shared" si="11"/>
        <v>63</v>
      </c>
      <c r="AD9" s="105">
        <f t="shared" si="7"/>
        <v>55.4</v>
      </c>
      <c r="AE9" s="105">
        <f t="shared" si="12"/>
        <v>3.8</v>
      </c>
      <c r="AF9" s="108" t="s">
        <v>78</v>
      </c>
      <c r="AG9" s="109"/>
    </row>
    <row r="10" spans="1:33" s="110" customFormat="1" x14ac:dyDescent="0.25">
      <c r="A10" s="102"/>
      <c r="B10" s="213" t="s">
        <v>89</v>
      </c>
      <c r="C10" s="112">
        <v>9855681.8701000009</v>
      </c>
      <c r="D10" s="112">
        <v>778794.66359999997</v>
      </c>
      <c r="E10" s="113">
        <v>1835.9870000000001</v>
      </c>
      <c r="F10" s="115">
        <v>80</v>
      </c>
      <c r="G10" s="107">
        <f t="shared" si="8"/>
        <v>20</v>
      </c>
      <c r="H10" s="112">
        <v>1835.9870000000001</v>
      </c>
      <c r="I10" s="99">
        <f t="shared" si="13"/>
        <v>1.5740740819444445E-3</v>
      </c>
      <c r="J10" s="99">
        <f t="shared" si="2"/>
        <v>5.5399999999999998E-2</v>
      </c>
      <c r="K10" s="99">
        <f t="shared" si="3"/>
        <v>2.4092905999999999E-3</v>
      </c>
      <c r="L10" s="99">
        <f t="shared" si="4"/>
        <v>0.65333508624673364</v>
      </c>
      <c r="M10" s="99">
        <v>150</v>
      </c>
      <c r="N10" s="99">
        <f t="shared" si="0"/>
        <v>0.16986795828850967</v>
      </c>
      <c r="O10" s="99">
        <f t="shared" si="5"/>
        <v>2.1755694950103304E-2</v>
      </c>
      <c r="P10" s="99">
        <f t="shared" si="9"/>
        <v>1916.910733787719</v>
      </c>
      <c r="Q10" s="99">
        <f t="shared" si="14"/>
        <v>1916.2312619545651</v>
      </c>
      <c r="R10" s="99">
        <f>Q10-O10</f>
        <v>1916.209506259615</v>
      </c>
      <c r="S10" s="101">
        <f t="shared" si="6"/>
        <v>9.4500000000039101E-3</v>
      </c>
      <c r="T10" s="100">
        <f t="shared" si="1"/>
        <v>1834.9870000000001</v>
      </c>
      <c r="U10" s="100">
        <f>1</f>
        <v>1</v>
      </c>
      <c r="V10" s="100">
        <f t="shared" ref="V10:V72" si="16">R10-T10</f>
        <v>81.222506259614875</v>
      </c>
      <c r="W10" s="100">
        <f t="shared" si="10"/>
        <v>81.923733787718902</v>
      </c>
      <c r="X10" s="102"/>
      <c r="Y10" s="102"/>
      <c r="Z10" s="103"/>
      <c r="AA10" s="103"/>
      <c r="AB10" s="136"/>
      <c r="AC10" s="105">
        <f t="shared" si="11"/>
        <v>63</v>
      </c>
      <c r="AD10" s="105">
        <f t="shared" si="7"/>
        <v>55.4</v>
      </c>
      <c r="AE10" s="105">
        <f t="shared" si="12"/>
        <v>3.8</v>
      </c>
      <c r="AF10" s="108" t="s">
        <v>78</v>
      </c>
      <c r="AG10" s="109"/>
    </row>
    <row r="11" spans="1:33" s="110" customFormat="1" x14ac:dyDescent="0.25">
      <c r="A11" s="102"/>
      <c r="B11" s="213" t="s">
        <v>90</v>
      </c>
      <c r="C11" s="112">
        <v>9855696.7829</v>
      </c>
      <c r="D11" s="112">
        <v>778807.99060000002</v>
      </c>
      <c r="E11" s="113">
        <v>1836.2170000000001</v>
      </c>
      <c r="F11" s="115">
        <v>100</v>
      </c>
      <c r="G11" s="107">
        <f t="shared" si="8"/>
        <v>20</v>
      </c>
      <c r="H11" s="112">
        <v>1836.2170000000001</v>
      </c>
      <c r="I11" s="99">
        <f t="shared" si="13"/>
        <v>1.5740740819444445E-3</v>
      </c>
      <c r="J11" s="99">
        <f t="shared" si="2"/>
        <v>5.5399999999999998E-2</v>
      </c>
      <c r="K11" s="99">
        <f t="shared" si="3"/>
        <v>2.4092905999999999E-3</v>
      </c>
      <c r="L11" s="99">
        <f t="shared" si="4"/>
        <v>0.65333508624673364</v>
      </c>
      <c r="M11" s="99">
        <v>150</v>
      </c>
      <c r="N11" s="99">
        <f t="shared" si="0"/>
        <v>0.16986795828850967</v>
      </c>
      <c r="O11" s="99">
        <f t="shared" si="5"/>
        <v>2.1755694950103304E-2</v>
      </c>
      <c r="P11" s="99">
        <f t="shared" si="9"/>
        <v>1916.910733787719</v>
      </c>
      <c r="Q11" s="99">
        <f t="shared" si="14"/>
        <v>1916.0613939962766</v>
      </c>
      <c r="R11" s="99">
        <f t="shared" si="15"/>
        <v>1916.0396383013265</v>
      </c>
      <c r="S11" s="101">
        <f t="shared" si="6"/>
        <v>1.1500000000000909E-2</v>
      </c>
      <c r="T11" s="100">
        <f t="shared" si="1"/>
        <v>1835.2170000000001</v>
      </c>
      <c r="U11" s="100">
        <f>1</f>
        <v>1</v>
      </c>
      <c r="V11" s="100">
        <f t="shared" si="16"/>
        <v>80.822638301326378</v>
      </c>
      <c r="W11" s="100">
        <f>$P$6-T11</f>
        <v>81.693733787718884</v>
      </c>
      <c r="X11" s="102"/>
      <c r="Y11" s="102"/>
      <c r="Z11" s="103"/>
      <c r="AA11" s="103"/>
      <c r="AB11" s="136"/>
      <c r="AC11" s="105">
        <f t="shared" si="11"/>
        <v>63</v>
      </c>
      <c r="AD11" s="105">
        <f t="shared" si="7"/>
        <v>55.4</v>
      </c>
      <c r="AE11" s="105">
        <f t="shared" si="12"/>
        <v>3.8</v>
      </c>
      <c r="AF11" s="108" t="s">
        <v>78</v>
      </c>
      <c r="AG11" s="109"/>
    </row>
    <row r="12" spans="1:33" s="110" customFormat="1" x14ac:dyDescent="0.25">
      <c r="A12" s="102"/>
      <c r="B12" s="213" t="s">
        <v>91</v>
      </c>
      <c r="C12" s="112">
        <v>9855711.6956999991</v>
      </c>
      <c r="D12" s="112">
        <v>778821.31759999995</v>
      </c>
      <c r="E12" s="113">
        <v>1836.3330000000001</v>
      </c>
      <c r="F12" s="115">
        <v>120</v>
      </c>
      <c r="G12" s="107">
        <f t="shared" si="8"/>
        <v>20</v>
      </c>
      <c r="H12" s="112">
        <v>1836.3330000000001</v>
      </c>
      <c r="I12" s="99">
        <f t="shared" si="13"/>
        <v>1.5740740819444445E-3</v>
      </c>
      <c r="J12" s="99">
        <f t="shared" si="2"/>
        <v>5.5399999999999998E-2</v>
      </c>
      <c r="K12" s="99">
        <f t="shared" si="3"/>
        <v>2.4092905999999999E-3</v>
      </c>
      <c r="L12" s="99">
        <f t="shared" si="4"/>
        <v>0.65333508624673364</v>
      </c>
      <c r="M12" s="99">
        <v>150</v>
      </c>
      <c r="N12" s="99">
        <f t="shared" si="0"/>
        <v>0.16986795828850967</v>
      </c>
      <c r="O12" s="99">
        <f t="shared" si="5"/>
        <v>2.1755694950103304E-2</v>
      </c>
      <c r="P12" s="99">
        <f t="shared" si="9"/>
        <v>1916.910733787719</v>
      </c>
      <c r="Q12" s="99">
        <f t="shared" si="14"/>
        <v>1915.8915260379881</v>
      </c>
      <c r="R12" s="99">
        <f t="shared" si="15"/>
        <v>1915.869770343038</v>
      </c>
      <c r="S12" s="101">
        <f t="shared" si="6"/>
        <v>5.7999999999992728E-3</v>
      </c>
      <c r="T12" s="100">
        <f t="shared" si="1"/>
        <v>1835.3330000000001</v>
      </c>
      <c r="U12" s="100">
        <f>1</f>
        <v>1</v>
      </c>
      <c r="V12" s="100">
        <f t="shared" si="16"/>
        <v>80.536770343037915</v>
      </c>
      <c r="W12" s="100">
        <f t="shared" si="10"/>
        <v>81.577733787718898</v>
      </c>
      <c r="X12" s="102"/>
      <c r="Y12" s="102"/>
      <c r="Z12" s="103"/>
      <c r="AA12" s="103"/>
      <c r="AB12" s="136"/>
      <c r="AC12" s="105">
        <f t="shared" si="11"/>
        <v>63</v>
      </c>
      <c r="AD12" s="105">
        <f t="shared" si="7"/>
        <v>55.4</v>
      </c>
      <c r="AE12" s="105">
        <f t="shared" si="12"/>
        <v>3.8</v>
      </c>
      <c r="AF12" s="108" t="s">
        <v>78</v>
      </c>
      <c r="AG12" s="109"/>
    </row>
    <row r="13" spans="1:33" s="110" customFormat="1" x14ac:dyDescent="0.25">
      <c r="A13" s="102"/>
      <c r="B13" s="213" t="s">
        <v>92</v>
      </c>
      <c r="C13" s="112">
        <v>9855726.6084000003</v>
      </c>
      <c r="D13" s="112">
        <v>778834.6446</v>
      </c>
      <c r="E13" s="113">
        <v>1836.4870000000001</v>
      </c>
      <c r="F13" s="115">
        <v>140</v>
      </c>
      <c r="G13" s="107">
        <f t="shared" si="8"/>
        <v>20</v>
      </c>
      <c r="H13" s="112">
        <v>1836.4870000000001</v>
      </c>
      <c r="I13" s="99">
        <f t="shared" si="13"/>
        <v>1.5740740819444445E-3</v>
      </c>
      <c r="J13" s="99">
        <f t="shared" si="2"/>
        <v>5.5399999999999998E-2</v>
      </c>
      <c r="K13" s="99">
        <f t="shared" si="3"/>
        <v>2.4092905999999999E-3</v>
      </c>
      <c r="L13" s="99">
        <f t="shared" si="4"/>
        <v>0.65333508624673364</v>
      </c>
      <c r="M13" s="99">
        <v>150</v>
      </c>
      <c r="N13" s="99">
        <f t="shared" si="0"/>
        <v>0.16986795828850967</v>
      </c>
      <c r="O13" s="99">
        <f t="shared" si="5"/>
        <v>2.1755694950103304E-2</v>
      </c>
      <c r="P13" s="99">
        <f t="shared" si="9"/>
        <v>1916.910733787719</v>
      </c>
      <c r="Q13" s="99">
        <f t="shared" si="14"/>
        <v>1915.7216580796996</v>
      </c>
      <c r="R13" s="99">
        <f t="shared" si="15"/>
        <v>1915.6999023847495</v>
      </c>
      <c r="S13" s="101">
        <f t="shared" si="6"/>
        <v>7.6999999999998181E-3</v>
      </c>
      <c r="T13" s="100">
        <f t="shared" si="1"/>
        <v>1835.4870000000001</v>
      </c>
      <c r="U13" s="100">
        <f>1</f>
        <v>1</v>
      </c>
      <c r="V13" s="100">
        <f t="shared" si="16"/>
        <v>80.212902384749441</v>
      </c>
      <c r="W13" s="100">
        <f t="shared" si="10"/>
        <v>81.423733787718902</v>
      </c>
      <c r="X13" s="102"/>
      <c r="Y13" s="102"/>
      <c r="Z13" s="103"/>
      <c r="AA13" s="103"/>
      <c r="AB13" s="136"/>
      <c r="AC13" s="105">
        <f t="shared" si="11"/>
        <v>63</v>
      </c>
      <c r="AD13" s="105">
        <f t="shared" si="7"/>
        <v>55.4</v>
      </c>
      <c r="AE13" s="105">
        <f t="shared" si="12"/>
        <v>3.8</v>
      </c>
      <c r="AF13" s="108" t="s">
        <v>78</v>
      </c>
      <c r="AG13" s="109"/>
    </row>
    <row r="14" spans="1:33" s="110" customFormat="1" x14ac:dyDescent="0.25">
      <c r="A14" s="102"/>
      <c r="B14" s="213" t="s">
        <v>93</v>
      </c>
      <c r="C14" s="112">
        <v>9855741.5211999994</v>
      </c>
      <c r="D14" s="112">
        <v>778847.97160000005</v>
      </c>
      <c r="E14" s="113">
        <v>1836.646</v>
      </c>
      <c r="F14" s="115">
        <v>160</v>
      </c>
      <c r="G14" s="107">
        <f t="shared" si="8"/>
        <v>20</v>
      </c>
      <c r="H14" s="112">
        <v>1836.646</v>
      </c>
      <c r="I14" s="99">
        <f t="shared" si="13"/>
        <v>1.5740740819444445E-3</v>
      </c>
      <c r="J14" s="99">
        <f t="shared" si="2"/>
        <v>5.5399999999999998E-2</v>
      </c>
      <c r="K14" s="99">
        <f t="shared" si="3"/>
        <v>2.4092905999999999E-3</v>
      </c>
      <c r="L14" s="99">
        <f t="shared" si="4"/>
        <v>0.65333508624673364</v>
      </c>
      <c r="M14" s="99">
        <v>150</v>
      </c>
      <c r="N14" s="99">
        <f t="shared" si="0"/>
        <v>0.16986795828850967</v>
      </c>
      <c r="O14" s="99">
        <f t="shared" si="5"/>
        <v>2.1755694950103304E-2</v>
      </c>
      <c r="P14" s="99">
        <f t="shared" si="9"/>
        <v>1916.910733787719</v>
      </c>
      <c r="Q14" s="99">
        <f t="shared" si="14"/>
        <v>1915.5517901214112</v>
      </c>
      <c r="R14" s="99">
        <f t="shared" si="15"/>
        <v>1915.530034426461</v>
      </c>
      <c r="S14" s="101">
        <f t="shared" si="6"/>
        <v>7.9499999999939064E-3</v>
      </c>
      <c r="T14" s="100">
        <f t="shared" si="1"/>
        <v>1835.646</v>
      </c>
      <c r="U14" s="100">
        <f>1</f>
        <v>1</v>
      </c>
      <c r="V14" s="100">
        <f t="shared" si="16"/>
        <v>79.884034426461085</v>
      </c>
      <c r="W14" s="100">
        <f t="shared" si="10"/>
        <v>81.264733787719024</v>
      </c>
      <c r="X14" s="102"/>
      <c r="Y14" s="102"/>
      <c r="Z14" s="103"/>
      <c r="AA14" s="103"/>
      <c r="AB14" s="136"/>
      <c r="AC14" s="105">
        <f t="shared" si="11"/>
        <v>63</v>
      </c>
      <c r="AD14" s="105">
        <f t="shared" si="7"/>
        <v>55.4</v>
      </c>
      <c r="AE14" s="105">
        <f t="shared" si="12"/>
        <v>3.8</v>
      </c>
      <c r="AF14" s="108" t="s">
        <v>78</v>
      </c>
      <c r="AG14" s="109"/>
    </row>
    <row r="15" spans="1:33" s="110" customFormat="1" x14ac:dyDescent="0.25">
      <c r="A15" s="102"/>
      <c r="B15" s="213" t="s">
        <v>94</v>
      </c>
      <c r="C15" s="112">
        <v>9855756.4340000004</v>
      </c>
      <c r="D15" s="112">
        <v>778861.29859999998</v>
      </c>
      <c r="E15" s="113">
        <v>1836.8320000000001</v>
      </c>
      <c r="F15" s="115">
        <v>180</v>
      </c>
      <c r="G15" s="107">
        <f t="shared" si="8"/>
        <v>20</v>
      </c>
      <c r="H15" s="112">
        <v>1836.8320000000001</v>
      </c>
      <c r="I15" s="99">
        <f t="shared" si="13"/>
        <v>1.5740740819444445E-3</v>
      </c>
      <c r="J15" s="99">
        <f t="shared" si="2"/>
        <v>5.5399999999999998E-2</v>
      </c>
      <c r="K15" s="99">
        <f t="shared" si="3"/>
        <v>2.4092905999999999E-3</v>
      </c>
      <c r="L15" s="99">
        <f t="shared" si="4"/>
        <v>0.65333508624673364</v>
      </c>
      <c r="M15" s="99">
        <v>150</v>
      </c>
      <c r="N15" s="99">
        <f t="shared" si="0"/>
        <v>0.16986795828850967</v>
      </c>
      <c r="O15" s="99">
        <f t="shared" si="5"/>
        <v>2.1755694950103304E-2</v>
      </c>
      <c r="P15" s="99">
        <f t="shared" si="9"/>
        <v>1916.910733787719</v>
      </c>
      <c r="Q15" s="99">
        <f t="shared" si="14"/>
        <v>1915.3819221631227</v>
      </c>
      <c r="R15" s="99">
        <f t="shared" si="15"/>
        <v>1915.3601664681726</v>
      </c>
      <c r="S15" s="101">
        <f t="shared" si="6"/>
        <v>9.3000000000074586E-3</v>
      </c>
      <c r="T15" s="100">
        <f t="shared" si="1"/>
        <v>1835.8320000000001</v>
      </c>
      <c r="U15" s="100">
        <f>1</f>
        <v>1</v>
      </c>
      <c r="V15" s="100">
        <f t="shared" si="16"/>
        <v>79.528166468172458</v>
      </c>
      <c r="W15" s="100">
        <f t="shared" si="10"/>
        <v>81.078733787718875</v>
      </c>
      <c r="X15" s="102"/>
      <c r="Y15" s="102"/>
      <c r="Z15" s="103"/>
      <c r="AA15" s="103"/>
      <c r="AB15" s="136"/>
      <c r="AC15" s="105">
        <f t="shared" si="11"/>
        <v>63</v>
      </c>
      <c r="AD15" s="105">
        <f t="shared" si="7"/>
        <v>55.4</v>
      </c>
      <c r="AE15" s="105">
        <f t="shared" si="12"/>
        <v>3.8</v>
      </c>
      <c r="AF15" s="108" t="s">
        <v>78</v>
      </c>
      <c r="AG15" s="109"/>
    </row>
    <row r="16" spans="1:33" s="110" customFormat="1" x14ac:dyDescent="0.25">
      <c r="A16" s="102"/>
      <c r="B16" s="213" t="s">
        <v>95</v>
      </c>
      <c r="C16" s="112">
        <v>9855771.3467999995</v>
      </c>
      <c r="D16" s="112">
        <v>778874.62560000003</v>
      </c>
      <c r="E16" s="113">
        <v>1836.999</v>
      </c>
      <c r="F16" s="115">
        <v>200</v>
      </c>
      <c r="G16" s="107">
        <f t="shared" si="8"/>
        <v>20</v>
      </c>
      <c r="H16" s="112">
        <v>1836.999</v>
      </c>
      <c r="I16" s="99">
        <f t="shared" si="13"/>
        <v>1.5740740819444445E-3</v>
      </c>
      <c r="J16" s="99">
        <f t="shared" si="2"/>
        <v>5.5399999999999998E-2</v>
      </c>
      <c r="K16" s="99">
        <f t="shared" si="3"/>
        <v>2.4092905999999999E-3</v>
      </c>
      <c r="L16" s="99">
        <f t="shared" si="4"/>
        <v>0.65333508624673364</v>
      </c>
      <c r="M16" s="99">
        <v>150</v>
      </c>
      <c r="N16" s="99">
        <f t="shared" si="0"/>
        <v>0.16986795828850967</v>
      </c>
      <c r="O16" s="99">
        <f t="shared" si="5"/>
        <v>2.1755694950103304E-2</v>
      </c>
      <c r="P16" s="99">
        <f t="shared" si="9"/>
        <v>1916.910733787719</v>
      </c>
      <c r="Q16" s="99">
        <f t="shared" si="14"/>
        <v>1915.2120542048342</v>
      </c>
      <c r="R16" s="99">
        <f t="shared" si="15"/>
        <v>1915.1902985098841</v>
      </c>
      <c r="S16" s="101">
        <f t="shared" si="6"/>
        <v>8.3499999999958156E-3</v>
      </c>
      <c r="T16" s="100">
        <f t="shared" si="1"/>
        <v>1835.999</v>
      </c>
      <c r="U16" s="100">
        <f>1</f>
        <v>1</v>
      </c>
      <c r="V16" s="100">
        <f t="shared" si="16"/>
        <v>79.191298509884064</v>
      </c>
      <c r="W16" s="100">
        <f t="shared" si="10"/>
        <v>80.911733787718958</v>
      </c>
      <c r="X16" s="102"/>
      <c r="Y16" s="102"/>
      <c r="Z16" s="103"/>
      <c r="AA16" s="103"/>
      <c r="AB16" s="136"/>
      <c r="AC16" s="105">
        <f t="shared" si="11"/>
        <v>63</v>
      </c>
      <c r="AD16" s="105">
        <f t="shared" si="7"/>
        <v>55.4</v>
      </c>
      <c r="AE16" s="105">
        <f t="shared" si="12"/>
        <v>3.8</v>
      </c>
      <c r="AF16" s="108" t="s">
        <v>78</v>
      </c>
      <c r="AG16" s="109"/>
    </row>
    <row r="17" spans="1:33" s="110" customFormat="1" x14ac:dyDescent="0.25">
      <c r="A17" s="102"/>
      <c r="B17" s="213" t="s">
        <v>96</v>
      </c>
      <c r="C17" s="112">
        <v>9855786.2596000005</v>
      </c>
      <c r="D17" s="112">
        <v>778887.95259999996</v>
      </c>
      <c r="E17" s="113">
        <v>1837.1089999999999</v>
      </c>
      <c r="F17" s="115">
        <v>220</v>
      </c>
      <c r="G17" s="107">
        <f t="shared" si="8"/>
        <v>20</v>
      </c>
      <c r="H17" s="112">
        <v>1837.1089999999999</v>
      </c>
      <c r="I17" s="99">
        <f t="shared" si="13"/>
        <v>1.5740740819444445E-3</v>
      </c>
      <c r="J17" s="99">
        <f t="shared" si="2"/>
        <v>5.5399999999999998E-2</v>
      </c>
      <c r="K17" s="99">
        <f t="shared" si="3"/>
        <v>2.4092905999999999E-3</v>
      </c>
      <c r="L17" s="99">
        <f t="shared" si="4"/>
        <v>0.65333508624673364</v>
      </c>
      <c r="M17" s="99">
        <v>150</v>
      </c>
      <c r="N17" s="99">
        <f t="shared" si="0"/>
        <v>0.16986795828850967</v>
      </c>
      <c r="O17" s="99">
        <f t="shared" si="5"/>
        <v>2.1755694950103304E-2</v>
      </c>
      <c r="P17" s="99">
        <f t="shared" si="9"/>
        <v>1916.910733787719</v>
      </c>
      <c r="Q17" s="99">
        <f t="shared" si="14"/>
        <v>1915.0421862465457</v>
      </c>
      <c r="R17" s="99">
        <f>Q17-O17</f>
        <v>1915.0204305515956</v>
      </c>
      <c r="S17" s="101">
        <f t="shared" si="6"/>
        <v>5.4999999999949976E-3</v>
      </c>
      <c r="T17" s="100">
        <f t="shared" si="1"/>
        <v>1836.1089999999999</v>
      </c>
      <c r="U17" s="100">
        <f>1</f>
        <v>1</v>
      </c>
      <c r="V17" s="100">
        <f t="shared" si="16"/>
        <v>78.911430551595686</v>
      </c>
      <c r="W17" s="100">
        <f t="shared" si="10"/>
        <v>80.801733787719058</v>
      </c>
      <c r="X17" s="102"/>
      <c r="Y17" s="102"/>
      <c r="Z17" s="103"/>
      <c r="AA17" s="103"/>
      <c r="AB17" s="136"/>
      <c r="AC17" s="105">
        <f t="shared" si="11"/>
        <v>63</v>
      </c>
      <c r="AD17" s="105">
        <f t="shared" si="7"/>
        <v>55.4</v>
      </c>
      <c r="AE17" s="105">
        <f t="shared" si="12"/>
        <v>3.8</v>
      </c>
      <c r="AF17" s="108" t="s">
        <v>78</v>
      </c>
      <c r="AG17" s="109"/>
    </row>
    <row r="18" spans="1:33" s="110" customFormat="1" x14ac:dyDescent="0.25">
      <c r="A18" s="102"/>
      <c r="B18" s="213" t="s">
        <v>97</v>
      </c>
      <c r="C18" s="112">
        <v>9855801.1723999996</v>
      </c>
      <c r="D18" s="112">
        <v>778901.27960000001</v>
      </c>
      <c r="E18" s="113">
        <v>1837.26</v>
      </c>
      <c r="F18" s="115">
        <v>240</v>
      </c>
      <c r="G18" s="107">
        <f t="shared" si="8"/>
        <v>20</v>
      </c>
      <c r="H18" s="112">
        <v>1837.26</v>
      </c>
      <c r="I18" s="99">
        <f t="shared" si="13"/>
        <v>1.5740740819444445E-3</v>
      </c>
      <c r="J18" s="99">
        <f t="shared" si="2"/>
        <v>5.5399999999999998E-2</v>
      </c>
      <c r="K18" s="99">
        <f t="shared" si="3"/>
        <v>2.4092905999999999E-3</v>
      </c>
      <c r="L18" s="99">
        <f t="shared" si="4"/>
        <v>0.65333508624673364</v>
      </c>
      <c r="M18" s="99">
        <v>150</v>
      </c>
      <c r="N18" s="99">
        <f t="shared" si="0"/>
        <v>0.16986795828850967</v>
      </c>
      <c r="O18" s="99">
        <f t="shared" si="5"/>
        <v>2.1755694950103304E-2</v>
      </c>
      <c r="P18" s="99">
        <f t="shared" si="9"/>
        <v>1916.910733787719</v>
      </c>
      <c r="Q18" s="99">
        <f t="shared" si="14"/>
        <v>1914.8723182882572</v>
      </c>
      <c r="R18" s="99">
        <f t="shared" si="15"/>
        <v>1914.8505625933071</v>
      </c>
      <c r="S18" s="101">
        <f t="shared" si="6"/>
        <v>7.5500000000033648E-3</v>
      </c>
      <c r="T18" s="100">
        <f t="shared" si="1"/>
        <v>1836.26</v>
      </c>
      <c r="U18" s="100">
        <f>1</f>
        <v>1</v>
      </c>
      <c r="V18" s="100">
        <f t="shared" si="16"/>
        <v>78.590562593307141</v>
      </c>
      <c r="W18" s="100">
        <f t="shared" si="10"/>
        <v>80.650733787718991</v>
      </c>
      <c r="X18" s="102"/>
      <c r="Y18" s="102"/>
      <c r="Z18" s="103"/>
      <c r="AA18" s="103"/>
      <c r="AB18" s="136"/>
      <c r="AC18" s="105">
        <f t="shared" si="11"/>
        <v>63</v>
      </c>
      <c r="AD18" s="105">
        <f t="shared" si="7"/>
        <v>55.4</v>
      </c>
      <c r="AE18" s="105">
        <f t="shared" si="12"/>
        <v>3.8</v>
      </c>
      <c r="AF18" s="108" t="s">
        <v>78</v>
      </c>
      <c r="AG18" s="109"/>
    </row>
    <row r="19" spans="1:33" s="110" customFormat="1" x14ac:dyDescent="0.25">
      <c r="A19" s="102"/>
      <c r="B19" s="213" t="s">
        <v>98</v>
      </c>
      <c r="C19" s="112">
        <v>9855816.0851000007</v>
      </c>
      <c r="D19" s="112">
        <v>778914.60660000006</v>
      </c>
      <c r="E19" s="113">
        <v>1837.37</v>
      </c>
      <c r="F19" s="115">
        <v>260</v>
      </c>
      <c r="G19" s="107">
        <f t="shared" si="8"/>
        <v>20</v>
      </c>
      <c r="H19" s="112">
        <v>1837.37</v>
      </c>
      <c r="I19" s="99">
        <f t="shared" si="13"/>
        <v>1.5740740819444445E-3</v>
      </c>
      <c r="J19" s="99">
        <f t="shared" si="2"/>
        <v>5.5399999999999998E-2</v>
      </c>
      <c r="K19" s="99">
        <f t="shared" si="3"/>
        <v>2.4092905999999999E-3</v>
      </c>
      <c r="L19" s="99">
        <f t="shared" si="4"/>
        <v>0.65333508624673364</v>
      </c>
      <c r="M19" s="99">
        <v>150</v>
      </c>
      <c r="N19" s="99">
        <f t="shared" si="0"/>
        <v>0.16986795828850967</v>
      </c>
      <c r="O19" s="99">
        <f t="shared" si="5"/>
        <v>2.1755694950103304E-2</v>
      </c>
      <c r="P19" s="99">
        <f t="shared" si="9"/>
        <v>1916.910733787719</v>
      </c>
      <c r="Q19" s="99">
        <f t="shared" si="14"/>
        <v>1914.7024503299688</v>
      </c>
      <c r="R19" s="99">
        <f>Q19-O19</f>
        <v>1914.6806946350187</v>
      </c>
      <c r="S19" s="101">
        <f t="shared" si="6"/>
        <v>5.4999999999949976E-3</v>
      </c>
      <c r="T19" s="100">
        <f t="shared" si="1"/>
        <v>1836.37</v>
      </c>
      <c r="U19" s="100">
        <f>1</f>
        <v>1</v>
      </c>
      <c r="V19" s="100">
        <f t="shared" si="16"/>
        <v>78.310694635018763</v>
      </c>
      <c r="W19" s="100">
        <f t="shared" si="10"/>
        <v>80.540733787719091</v>
      </c>
      <c r="X19" s="102"/>
      <c r="Y19" s="102"/>
      <c r="Z19" s="103"/>
      <c r="AA19" s="103"/>
      <c r="AB19" s="136"/>
      <c r="AC19" s="105">
        <f t="shared" si="11"/>
        <v>63</v>
      </c>
      <c r="AD19" s="105">
        <f t="shared" si="7"/>
        <v>55.4</v>
      </c>
      <c r="AE19" s="105">
        <f t="shared" si="12"/>
        <v>3.8</v>
      </c>
      <c r="AF19" s="108" t="s">
        <v>78</v>
      </c>
      <c r="AG19" s="109"/>
    </row>
    <row r="20" spans="1:33" s="110" customFormat="1" x14ac:dyDescent="0.25">
      <c r="A20" s="102"/>
      <c r="B20" s="213" t="s">
        <v>100</v>
      </c>
      <c r="C20" s="112">
        <v>9855830.9978999998</v>
      </c>
      <c r="D20" s="112">
        <v>778927.93359999999</v>
      </c>
      <c r="E20" s="113">
        <v>1837.471</v>
      </c>
      <c r="F20" s="115">
        <v>280</v>
      </c>
      <c r="G20" s="107">
        <f t="shared" si="8"/>
        <v>20</v>
      </c>
      <c r="H20" s="112">
        <v>1837.471</v>
      </c>
      <c r="I20" s="99">
        <f t="shared" si="13"/>
        <v>1.5740740819444445E-3</v>
      </c>
      <c r="J20" s="99">
        <f t="shared" si="2"/>
        <v>5.5399999999999998E-2</v>
      </c>
      <c r="K20" s="99">
        <f t="shared" si="3"/>
        <v>2.4092905999999999E-3</v>
      </c>
      <c r="L20" s="99">
        <f t="shared" si="4"/>
        <v>0.65333508624673364</v>
      </c>
      <c r="M20" s="99">
        <v>150</v>
      </c>
      <c r="N20" s="99">
        <f t="shared" si="0"/>
        <v>0.16986795828850967</v>
      </c>
      <c r="O20" s="99">
        <f t="shared" si="5"/>
        <v>2.1755694950103304E-2</v>
      </c>
      <c r="P20" s="99">
        <f t="shared" si="9"/>
        <v>1916.910733787719</v>
      </c>
      <c r="Q20" s="99">
        <f t="shared" si="14"/>
        <v>1914.5325823716803</v>
      </c>
      <c r="R20" s="99">
        <f t="shared" si="15"/>
        <v>1914.5108266767302</v>
      </c>
      <c r="S20" s="101">
        <f t="shared" si="6"/>
        <v>5.0500000000056385E-3</v>
      </c>
      <c r="T20" s="100">
        <f t="shared" si="1"/>
        <v>1836.471</v>
      </c>
      <c r="U20" s="100">
        <f>1</f>
        <v>1</v>
      </c>
      <c r="V20" s="100">
        <f t="shared" si="16"/>
        <v>78.039826676730172</v>
      </c>
      <c r="W20" s="100">
        <f t="shared" si="10"/>
        <v>80.439733787718978</v>
      </c>
      <c r="X20" s="102"/>
      <c r="Y20" s="102"/>
      <c r="Z20" s="103"/>
      <c r="AA20" s="103"/>
      <c r="AB20" s="136"/>
      <c r="AC20" s="105">
        <f t="shared" si="11"/>
        <v>63</v>
      </c>
      <c r="AD20" s="105">
        <f t="shared" si="7"/>
        <v>55.4</v>
      </c>
      <c r="AE20" s="105">
        <f t="shared" si="12"/>
        <v>3.8</v>
      </c>
      <c r="AF20" s="108" t="s">
        <v>78</v>
      </c>
      <c r="AG20" s="109"/>
    </row>
    <row r="21" spans="1:33" s="110" customFormat="1" x14ac:dyDescent="0.25">
      <c r="A21" s="102"/>
      <c r="B21" s="213" t="s">
        <v>101</v>
      </c>
      <c r="C21" s="112">
        <v>9855845.9107000008</v>
      </c>
      <c r="D21" s="112">
        <v>778941.26060000004</v>
      </c>
      <c r="E21" s="113">
        <v>1837.5740000000001</v>
      </c>
      <c r="F21" s="115">
        <v>300</v>
      </c>
      <c r="G21" s="107">
        <f t="shared" si="8"/>
        <v>20</v>
      </c>
      <c r="H21" s="112">
        <v>1837.5740000000001</v>
      </c>
      <c r="I21" s="99">
        <f t="shared" si="13"/>
        <v>1.5740740819444445E-3</v>
      </c>
      <c r="J21" s="99">
        <f t="shared" si="2"/>
        <v>5.5399999999999998E-2</v>
      </c>
      <c r="K21" s="99">
        <f t="shared" si="3"/>
        <v>2.4092905999999999E-3</v>
      </c>
      <c r="L21" s="99">
        <f t="shared" si="4"/>
        <v>0.65333508624673364</v>
      </c>
      <c r="M21" s="99">
        <v>150</v>
      </c>
      <c r="N21" s="99">
        <f t="shared" si="0"/>
        <v>0.16986795828850967</v>
      </c>
      <c r="O21" s="99">
        <f t="shared" si="5"/>
        <v>2.1755694950103304E-2</v>
      </c>
      <c r="P21" s="99">
        <f t="shared" si="9"/>
        <v>1916.910733787719</v>
      </c>
      <c r="Q21" s="99">
        <f t="shared" si="14"/>
        <v>1914.3627144133918</v>
      </c>
      <c r="R21" s="99">
        <f t="shared" si="15"/>
        <v>1914.3409587184417</v>
      </c>
      <c r="S21" s="101">
        <f t="shared" si="6"/>
        <v>5.1500000000032744E-3</v>
      </c>
      <c r="T21" s="100">
        <f t="shared" si="1"/>
        <v>1836.5740000000001</v>
      </c>
      <c r="U21" s="100">
        <f>1</f>
        <v>1</v>
      </c>
      <c r="V21" s="100">
        <f t="shared" si="16"/>
        <v>77.766958718441629</v>
      </c>
      <c r="W21" s="100">
        <f t="shared" si="10"/>
        <v>80.336733787718913</v>
      </c>
      <c r="X21" s="102"/>
      <c r="Y21" s="102"/>
      <c r="Z21" s="103"/>
      <c r="AA21" s="103"/>
      <c r="AB21" s="136"/>
      <c r="AC21" s="105">
        <f t="shared" si="11"/>
        <v>63</v>
      </c>
      <c r="AD21" s="105">
        <f t="shared" si="7"/>
        <v>55.4</v>
      </c>
      <c r="AE21" s="105">
        <f t="shared" si="12"/>
        <v>3.8</v>
      </c>
      <c r="AF21" s="108" t="s">
        <v>78</v>
      </c>
      <c r="AG21" s="109"/>
    </row>
    <row r="22" spans="1:33" s="110" customFormat="1" x14ac:dyDescent="0.25">
      <c r="A22" s="102"/>
      <c r="B22" s="213" t="s">
        <v>102</v>
      </c>
      <c r="C22" s="112">
        <v>9855860.8234999999</v>
      </c>
      <c r="D22" s="112">
        <v>778954.58759999997</v>
      </c>
      <c r="E22" s="113">
        <v>1837.6959999999999</v>
      </c>
      <c r="F22" s="115">
        <v>320</v>
      </c>
      <c r="G22" s="107">
        <f t="shared" si="8"/>
        <v>20</v>
      </c>
      <c r="H22" s="112">
        <v>1837.6959999999999</v>
      </c>
      <c r="I22" s="99">
        <f t="shared" si="13"/>
        <v>1.5740740819444445E-3</v>
      </c>
      <c r="J22" s="99">
        <f t="shared" si="2"/>
        <v>5.5399999999999998E-2</v>
      </c>
      <c r="K22" s="99">
        <f t="shared" si="3"/>
        <v>2.4092905999999999E-3</v>
      </c>
      <c r="L22" s="99">
        <f t="shared" si="4"/>
        <v>0.65333508624673364</v>
      </c>
      <c r="M22" s="99">
        <v>150</v>
      </c>
      <c r="N22" s="99">
        <f t="shared" si="0"/>
        <v>0.16986795828850967</v>
      </c>
      <c r="O22" s="99">
        <f t="shared" si="5"/>
        <v>2.1755694950103304E-2</v>
      </c>
      <c r="P22" s="99">
        <f t="shared" si="9"/>
        <v>1916.910733787719</v>
      </c>
      <c r="Q22" s="99">
        <f t="shared" si="14"/>
        <v>1914.1928464551033</v>
      </c>
      <c r="R22" s="99">
        <f>Q22-O22</f>
        <v>1914.1710907601532</v>
      </c>
      <c r="S22" s="101">
        <f t="shared" si="6"/>
        <v>6.0999999999921785E-3</v>
      </c>
      <c r="T22" s="100">
        <f t="shared" si="1"/>
        <v>1836.6959999999999</v>
      </c>
      <c r="U22" s="100">
        <f>1</f>
        <v>1</v>
      </c>
      <c r="V22" s="100">
        <f t="shared" si="16"/>
        <v>77.475090760153307</v>
      </c>
      <c r="W22" s="100">
        <f t="shared" si="10"/>
        <v>80.214733787719069</v>
      </c>
      <c r="X22" s="102"/>
      <c r="Y22" s="102"/>
      <c r="Z22" s="103"/>
      <c r="AA22" s="103"/>
      <c r="AB22" s="136"/>
      <c r="AC22" s="105">
        <f t="shared" si="11"/>
        <v>63</v>
      </c>
      <c r="AD22" s="105">
        <f t="shared" si="7"/>
        <v>55.4</v>
      </c>
      <c r="AE22" s="105">
        <f t="shared" si="12"/>
        <v>3.8</v>
      </c>
      <c r="AF22" s="108" t="s">
        <v>78</v>
      </c>
      <c r="AG22" s="109"/>
    </row>
    <row r="23" spans="1:33" s="110" customFormat="1" x14ac:dyDescent="0.25">
      <c r="A23" s="102"/>
      <c r="B23" s="213" t="s">
        <v>103</v>
      </c>
      <c r="C23" s="112">
        <v>9855873.4098000005</v>
      </c>
      <c r="D23" s="112">
        <v>778969.44810000004</v>
      </c>
      <c r="E23" s="113">
        <v>1837.7919999999999</v>
      </c>
      <c r="F23" s="115">
        <v>340</v>
      </c>
      <c r="G23" s="107">
        <f t="shared" si="8"/>
        <v>20</v>
      </c>
      <c r="H23" s="112">
        <v>1837.7919999999999</v>
      </c>
      <c r="I23" s="99">
        <f t="shared" si="13"/>
        <v>1.5740740819444445E-3</v>
      </c>
      <c r="J23" s="99">
        <f t="shared" si="2"/>
        <v>5.5399999999999998E-2</v>
      </c>
      <c r="K23" s="99">
        <f t="shared" si="3"/>
        <v>2.4092905999999999E-3</v>
      </c>
      <c r="L23" s="99">
        <f t="shared" si="4"/>
        <v>0.65333508624673364</v>
      </c>
      <c r="M23" s="99">
        <v>150</v>
      </c>
      <c r="N23" s="99">
        <f t="shared" si="0"/>
        <v>0.16986795828850967</v>
      </c>
      <c r="O23" s="99">
        <f t="shared" si="5"/>
        <v>2.1755694950103304E-2</v>
      </c>
      <c r="P23" s="99">
        <f t="shared" si="9"/>
        <v>1916.910733787719</v>
      </c>
      <c r="Q23" s="99">
        <f t="shared" si="14"/>
        <v>1914.0229784968149</v>
      </c>
      <c r="R23" s="99">
        <f t="shared" si="15"/>
        <v>1914.0012228018647</v>
      </c>
      <c r="S23" s="101">
        <f t="shared" si="6"/>
        <v>4.8000000000001817E-3</v>
      </c>
      <c r="T23" s="100">
        <f t="shared" si="1"/>
        <v>1836.7919999999999</v>
      </c>
      <c r="U23" s="100">
        <f>1</f>
        <v>1</v>
      </c>
      <c r="V23" s="100">
        <f t="shared" si="16"/>
        <v>77.209222801864826</v>
      </c>
      <c r="W23" s="100">
        <f t="shared" si="10"/>
        <v>80.118733787719066</v>
      </c>
      <c r="X23" s="102"/>
      <c r="Y23" s="102"/>
      <c r="Z23" s="103"/>
      <c r="AA23" s="103"/>
      <c r="AB23" s="136"/>
      <c r="AC23" s="105">
        <f t="shared" si="11"/>
        <v>63</v>
      </c>
      <c r="AD23" s="105">
        <f t="shared" si="7"/>
        <v>55.4</v>
      </c>
      <c r="AE23" s="105">
        <f t="shared" si="12"/>
        <v>3.8</v>
      </c>
      <c r="AF23" s="108" t="s">
        <v>78</v>
      </c>
      <c r="AG23" s="109"/>
    </row>
    <row r="24" spans="1:33" s="110" customFormat="1" x14ac:dyDescent="0.25">
      <c r="A24" s="102"/>
      <c r="B24" s="213" t="s">
        <v>104</v>
      </c>
      <c r="C24" s="112">
        <v>9855862.8176000006</v>
      </c>
      <c r="D24" s="112">
        <v>778985.7916</v>
      </c>
      <c r="E24" s="113">
        <v>1838.0309999999999</v>
      </c>
      <c r="F24" s="115">
        <v>360</v>
      </c>
      <c r="G24" s="107">
        <f t="shared" si="8"/>
        <v>20</v>
      </c>
      <c r="H24" s="112">
        <v>1838.0309999999999</v>
      </c>
      <c r="I24" s="99">
        <f t="shared" si="13"/>
        <v>1.5740740819444445E-3</v>
      </c>
      <c r="J24" s="99">
        <f t="shared" si="2"/>
        <v>5.5399999999999998E-2</v>
      </c>
      <c r="K24" s="99">
        <f t="shared" si="3"/>
        <v>2.4092905999999999E-3</v>
      </c>
      <c r="L24" s="99">
        <f t="shared" si="4"/>
        <v>0.65333508624673364</v>
      </c>
      <c r="M24" s="99">
        <v>150</v>
      </c>
      <c r="N24" s="99">
        <f t="shared" si="0"/>
        <v>0.16986795828850967</v>
      </c>
      <c r="O24" s="99">
        <f t="shared" si="5"/>
        <v>2.1755694950103304E-2</v>
      </c>
      <c r="P24" s="99">
        <f t="shared" si="9"/>
        <v>1916.910733787719</v>
      </c>
      <c r="Q24" s="99">
        <f t="shared" si="14"/>
        <v>1913.8531105385264</v>
      </c>
      <c r="R24" s="99">
        <f t="shared" si="15"/>
        <v>1913.8313548435763</v>
      </c>
      <c r="S24" s="101">
        <f t="shared" si="6"/>
        <v>1.1950000000001636E-2</v>
      </c>
      <c r="T24" s="100">
        <f t="shared" si="1"/>
        <v>1837.0309999999999</v>
      </c>
      <c r="U24" s="100">
        <f>1</f>
        <v>1</v>
      </c>
      <c r="V24" s="100">
        <f t="shared" si="16"/>
        <v>76.800354843576315</v>
      </c>
      <c r="W24" s="100">
        <f t="shared" si="10"/>
        <v>79.879733787719033</v>
      </c>
      <c r="X24" s="102"/>
      <c r="Y24" s="102"/>
      <c r="Z24" s="103"/>
      <c r="AA24" s="103"/>
      <c r="AB24" s="136"/>
      <c r="AC24" s="105">
        <f t="shared" si="11"/>
        <v>63</v>
      </c>
      <c r="AD24" s="105">
        <f t="shared" si="7"/>
        <v>55.4</v>
      </c>
      <c r="AE24" s="105">
        <f t="shared" si="12"/>
        <v>3.8</v>
      </c>
      <c r="AF24" s="108" t="s">
        <v>78</v>
      </c>
      <c r="AG24" s="109"/>
    </row>
    <row r="25" spans="1:33" s="110" customFormat="1" x14ac:dyDescent="0.25">
      <c r="A25" s="102"/>
      <c r="B25" s="213" t="s">
        <v>105</v>
      </c>
      <c r="C25" s="112">
        <v>9855849.7276000008</v>
      </c>
      <c r="D25" s="112">
        <v>779000.91269999999</v>
      </c>
      <c r="E25" s="113">
        <v>1838.242</v>
      </c>
      <c r="F25" s="115">
        <v>380</v>
      </c>
      <c r="G25" s="107">
        <f t="shared" si="8"/>
        <v>20</v>
      </c>
      <c r="H25" s="112">
        <v>1838.242</v>
      </c>
      <c r="I25" s="99">
        <f t="shared" si="13"/>
        <v>1.5740740819444445E-3</v>
      </c>
      <c r="J25" s="99">
        <f t="shared" si="2"/>
        <v>5.5399999999999998E-2</v>
      </c>
      <c r="K25" s="99">
        <f t="shared" si="3"/>
        <v>2.4092905999999999E-3</v>
      </c>
      <c r="L25" s="99">
        <f t="shared" si="4"/>
        <v>0.65333508624673364</v>
      </c>
      <c r="M25" s="99">
        <v>150</v>
      </c>
      <c r="N25" s="99">
        <f t="shared" si="0"/>
        <v>0.16986795828850967</v>
      </c>
      <c r="O25" s="99">
        <f t="shared" si="5"/>
        <v>2.1755694950103304E-2</v>
      </c>
      <c r="P25" s="99">
        <f t="shared" si="9"/>
        <v>1916.910733787719</v>
      </c>
      <c r="Q25" s="99">
        <f t="shared" si="14"/>
        <v>1913.6832425802379</v>
      </c>
      <c r="R25" s="99">
        <f t="shared" si="15"/>
        <v>1913.6614868852878</v>
      </c>
      <c r="S25" s="101">
        <f t="shared" si="6"/>
        <v>1.0550000000000637E-2</v>
      </c>
      <c r="T25" s="100">
        <f t="shared" si="1"/>
        <v>1837.242</v>
      </c>
      <c r="U25" s="100">
        <f>1</f>
        <v>1</v>
      </c>
      <c r="V25" s="100">
        <f t="shared" si="16"/>
        <v>76.419486885287824</v>
      </c>
      <c r="W25" s="100">
        <f t="shared" si="10"/>
        <v>79.66873378771902</v>
      </c>
      <c r="X25" s="102"/>
      <c r="Y25" s="102"/>
      <c r="Z25" s="103"/>
      <c r="AA25" s="103"/>
      <c r="AB25" s="136"/>
      <c r="AC25" s="105">
        <f t="shared" si="11"/>
        <v>63</v>
      </c>
      <c r="AD25" s="105">
        <f t="shared" si="7"/>
        <v>55.4</v>
      </c>
      <c r="AE25" s="105">
        <f t="shared" si="12"/>
        <v>3.8</v>
      </c>
      <c r="AF25" s="108" t="s">
        <v>78</v>
      </c>
      <c r="AG25" s="109"/>
    </row>
    <row r="26" spans="1:33" s="110" customFormat="1" x14ac:dyDescent="0.25">
      <c r="A26" s="102"/>
      <c r="B26" s="213" t="s">
        <v>106</v>
      </c>
      <c r="C26" s="112">
        <v>9855836.6374999993</v>
      </c>
      <c r="D26" s="112">
        <v>779016.03390000004</v>
      </c>
      <c r="E26" s="113">
        <v>1838.489</v>
      </c>
      <c r="F26" s="115">
        <v>400</v>
      </c>
      <c r="G26" s="107">
        <f t="shared" si="8"/>
        <v>20</v>
      </c>
      <c r="H26" s="112">
        <v>1838.489</v>
      </c>
      <c r="I26" s="99">
        <f t="shared" si="13"/>
        <v>1.5740740819444445E-3</v>
      </c>
      <c r="J26" s="99">
        <f t="shared" si="2"/>
        <v>5.5399999999999998E-2</v>
      </c>
      <c r="K26" s="99">
        <f t="shared" si="3"/>
        <v>2.4092905999999999E-3</v>
      </c>
      <c r="L26" s="99">
        <f t="shared" si="4"/>
        <v>0.65333508624673364</v>
      </c>
      <c r="M26" s="99">
        <v>150</v>
      </c>
      <c r="N26" s="99">
        <f t="shared" si="0"/>
        <v>0.16986795828850967</v>
      </c>
      <c r="O26" s="99">
        <f t="shared" si="5"/>
        <v>2.1755694950103304E-2</v>
      </c>
      <c r="P26" s="99">
        <f t="shared" si="9"/>
        <v>1916.910733787719</v>
      </c>
      <c r="Q26" s="99">
        <f t="shared" si="14"/>
        <v>1913.5133746219494</v>
      </c>
      <c r="R26" s="99">
        <f t="shared" si="15"/>
        <v>1913.4916189269993</v>
      </c>
      <c r="S26" s="101">
        <f t="shared" si="6"/>
        <v>1.2350000000003547E-2</v>
      </c>
      <c r="T26" s="100">
        <f t="shared" si="1"/>
        <v>1837.489</v>
      </c>
      <c r="U26" s="100">
        <f>1</f>
        <v>1</v>
      </c>
      <c r="V26" s="100">
        <f t="shared" si="16"/>
        <v>76.002618926999276</v>
      </c>
      <c r="W26" s="100">
        <f t="shared" si="10"/>
        <v>79.421733787718949</v>
      </c>
      <c r="X26" s="102"/>
      <c r="Y26" s="102"/>
      <c r="Z26" s="103"/>
      <c r="AA26" s="103"/>
      <c r="AB26" s="136"/>
      <c r="AC26" s="105">
        <f t="shared" si="11"/>
        <v>63</v>
      </c>
      <c r="AD26" s="105">
        <f t="shared" si="7"/>
        <v>55.4</v>
      </c>
      <c r="AE26" s="105">
        <f t="shared" si="12"/>
        <v>3.8</v>
      </c>
      <c r="AF26" s="108" t="s">
        <v>78</v>
      </c>
      <c r="AG26" s="109"/>
    </row>
    <row r="27" spans="1:33" s="110" customFormat="1" x14ac:dyDescent="0.25">
      <c r="A27" s="102"/>
      <c r="B27" s="213" t="s">
        <v>107</v>
      </c>
      <c r="C27" s="112">
        <v>9855823.5473999996</v>
      </c>
      <c r="D27" s="112">
        <v>779031.15509999997</v>
      </c>
      <c r="E27" s="113">
        <v>1838.7180000000001</v>
      </c>
      <c r="F27" s="115">
        <v>420</v>
      </c>
      <c r="G27" s="107">
        <f t="shared" si="8"/>
        <v>20</v>
      </c>
      <c r="H27" s="112">
        <v>1838.7180000000001</v>
      </c>
      <c r="I27" s="99">
        <f t="shared" si="13"/>
        <v>1.5740740819444445E-3</v>
      </c>
      <c r="J27" s="99">
        <f t="shared" si="2"/>
        <v>5.5399999999999998E-2</v>
      </c>
      <c r="K27" s="99">
        <f t="shared" si="3"/>
        <v>2.4092905999999999E-3</v>
      </c>
      <c r="L27" s="99">
        <f t="shared" si="4"/>
        <v>0.65333508624673364</v>
      </c>
      <c r="M27" s="99">
        <v>150</v>
      </c>
      <c r="N27" s="99">
        <f t="shared" si="0"/>
        <v>0.16986795828850967</v>
      </c>
      <c r="O27" s="99">
        <f t="shared" si="5"/>
        <v>2.1755694950103304E-2</v>
      </c>
      <c r="P27" s="99">
        <f t="shared" si="9"/>
        <v>1916.910733787719</v>
      </c>
      <c r="Q27" s="99">
        <f t="shared" si="14"/>
        <v>1913.3435066636609</v>
      </c>
      <c r="R27" s="99">
        <f t="shared" si="15"/>
        <v>1913.3217509687108</v>
      </c>
      <c r="S27" s="101">
        <f t="shared" si="6"/>
        <v>1.1450000000002092E-2</v>
      </c>
      <c r="T27" s="100">
        <f t="shared" si="1"/>
        <v>1837.7180000000001</v>
      </c>
      <c r="U27" s="100">
        <f>1</f>
        <v>1</v>
      </c>
      <c r="V27" s="100">
        <f t="shared" si="16"/>
        <v>75.603750968710756</v>
      </c>
      <c r="W27" s="100">
        <f t="shared" si="10"/>
        <v>79.192733787718907</v>
      </c>
      <c r="X27" s="102"/>
      <c r="Y27" s="102"/>
      <c r="Z27" s="103"/>
      <c r="AA27" s="103"/>
      <c r="AB27" s="136"/>
      <c r="AC27" s="105">
        <f t="shared" si="11"/>
        <v>63</v>
      </c>
      <c r="AD27" s="105">
        <f t="shared" si="7"/>
        <v>55.4</v>
      </c>
      <c r="AE27" s="105">
        <f t="shared" si="12"/>
        <v>3.8</v>
      </c>
      <c r="AF27" s="108" t="s">
        <v>78</v>
      </c>
      <c r="AG27" s="109"/>
    </row>
    <row r="28" spans="1:33" s="110" customFormat="1" x14ac:dyDescent="0.25">
      <c r="A28" s="102"/>
      <c r="B28" s="213" t="s">
        <v>108</v>
      </c>
      <c r="C28" s="112">
        <v>9855810.4572999999</v>
      </c>
      <c r="D28" s="112">
        <v>779046.27630000003</v>
      </c>
      <c r="E28" s="113">
        <v>1838.9860000000001</v>
      </c>
      <c r="F28" s="115">
        <v>440</v>
      </c>
      <c r="G28" s="107">
        <f t="shared" si="8"/>
        <v>20</v>
      </c>
      <c r="H28" s="112">
        <v>1838.9860000000001</v>
      </c>
      <c r="I28" s="99">
        <f t="shared" si="13"/>
        <v>1.5740740819444445E-3</v>
      </c>
      <c r="J28" s="99">
        <f t="shared" si="2"/>
        <v>5.5399999999999998E-2</v>
      </c>
      <c r="K28" s="99">
        <f t="shared" si="3"/>
        <v>2.4092905999999999E-3</v>
      </c>
      <c r="L28" s="99">
        <f t="shared" si="4"/>
        <v>0.65333508624673364</v>
      </c>
      <c r="M28" s="99">
        <v>150</v>
      </c>
      <c r="N28" s="99">
        <f t="shared" si="0"/>
        <v>0.16986795828850967</v>
      </c>
      <c r="O28" s="99">
        <f t="shared" si="5"/>
        <v>2.1755694950103304E-2</v>
      </c>
      <c r="P28" s="99">
        <f t="shared" si="9"/>
        <v>1916.910733787719</v>
      </c>
      <c r="Q28" s="99">
        <f t="shared" si="14"/>
        <v>1913.1736387053725</v>
      </c>
      <c r="R28" s="99">
        <f t="shared" si="15"/>
        <v>1913.1518830104224</v>
      </c>
      <c r="S28" s="101">
        <f t="shared" si="6"/>
        <v>1.3400000000001456E-2</v>
      </c>
      <c r="T28" s="100">
        <f t="shared" si="1"/>
        <v>1837.9860000000001</v>
      </c>
      <c r="U28" s="100">
        <f>1</f>
        <v>1</v>
      </c>
      <c r="V28" s="100">
        <f t="shared" si="16"/>
        <v>75.165883010422249</v>
      </c>
      <c r="W28" s="100">
        <f t="shared" si="10"/>
        <v>78.924733787718878</v>
      </c>
      <c r="X28" s="102"/>
      <c r="Y28" s="102"/>
      <c r="Z28" s="103"/>
      <c r="AA28" s="103"/>
      <c r="AB28" s="136"/>
      <c r="AC28" s="105">
        <f t="shared" si="11"/>
        <v>63</v>
      </c>
      <c r="AD28" s="105">
        <f t="shared" si="7"/>
        <v>55.4</v>
      </c>
      <c r="AE28" s="105">
        <f t="shared" si="12"/>
        <v>3.8</v>
      </c>
      <c r="AF28" s="108" t="s">
        <v>78</v>
      </c>
      <c r="AG28" s="109"/>
    </row>
    <row r="29" spans="1:33" s="110" customFormat="1" x14ac:dyDescent="0.25">
      <c r="A29" s="102"/>
      <c r="B29" s="213" t="s">
        <v>109</v>
      </c>
      <c r="C29" s="112">
        <v>9855797.3324999996</v>
      </c>
      <c r="D29" s="112">
        <v>779061.36589999998</v>
      </c>
      <c r="E29" s="113">
        <v>1839.2280000000001</v>
      </c>
      <c r="F29" s="115">
        <v>460</v>
      </c>
      <c r="G29" s="107">
        <f t="shared" si="8"/>
        <v>20</v>
      </c>
      <c r="H29" s="112">
        <v>1839.2280000000001</v>
      </c>
      <c r="I29" s="99">
        <f t="shared" si="13"/>
        <v>1.5740740819444445E-3</v>
      </c>
      <c r="J29" s="99">
        <f t="shared" si="2"/>
        <v>5.5399999999999998E-2</v>
      </c>
      <c r="K29" s="99">
        <f t="shared" si="3"/>
        <v>2.4092905999999999E-3</v>
      </c>
      <c r="L29" s="99">
        <f t="shared" si="4"/>
        <v>0.65333508624673364</v>
      </c>
      <c r="M29" s="99">
        <v>150</v>
      </c>
      <c r="N29" s="99">
        <f t="shared" si="0"/>
        <v>0.16986795828850967</v>
      </c>
      <c r="O29" s="99">
        <f t="shared" si="5"/>
        <v>2.1755694950103304E-2</v>
      </c>
      <c r="P29" s="99">
        <f t="shared" si="9"/>
        <v>1916.910733787719</v>
      </c>
      <c r="Q29" s="99">
        <f t="shared" si="14"/>
        <v>1913.003770747084</v>
      </c>
      <c r="R29" s="99">
        <f t="shared" si="15"/>
        <v>1912.9820150521339</v>
      </c>
      <c r="S29" s="101">
        <f t="shared" si="6"/>
        <v>1.209999999999809E-2</v>
      </c>
      <c r="T29" s="100">
        <f t="shared" si="1"/>
        <v>1838.2280000000001</v>
      </c>
      <c r="U29" s="100">
        <f>1</f>
        <v>1</v>
      </c>
      <c r="V29" s="100">
        <f t="shared" si="16"/>
        <v>74.754015052133809</v>
      </c>
      <c r="W29" s="100">
        <f t="shared" si="10"/>
        <v>78.682733787718917</v>
      </c>
      <c r="X29" s="102"/>
      <c r="Y29" s="102"/>
      <c r="Z29" s="103"/>
      <c r="AA29" s="103"/>
      <c r="AB29" s="136"/>
      <c r="AC29" s="105">
        <f t="shared" si="11"/>
        <v>63</v>
      </c>
      <c r="AD29" s="105">
        <f t="shared" si="7"/>
        <v>55.4</v>
      </c>
      <c r="AE29" s="105">
        <f t="shared" si="12"/>
        <v>3.8</v>
      </c>
      <c r="AF29" s="108" t="s">
        <v>78</v>
      </c>
      <c r="AG29" s="109"/>
    </row>
    <row r="30" spans="1:33" s="110" customFormat="1" x14ac:dyDescent="0.25">
      <c r="A30" s="102"/>
      <c r="B30" s="213" t="s">
        <v>110</v>
      </c>
      <c r="C30" s="112">
        <v>9855779.6722999997</v>
      </c>
      <c r="D30" s="112">
        <v>779070.45519999997</v>
      </c>
      <c r="E30" s="113">
        <v>1839.4110000000001</v>
      </c>
      <c r="F30" s="115">
        <v>480</v>
      </c>
      <c r="G30" s="107">
        <f t="shared" si="8"/>
        <v>20</v>
      </c>
      <c r="H30" s="112">
        <v>1839.4110000000001</v>
      </c>
      <c r="I30" s="99">
        <f t="shared" si="13"/>
        <v>1.5740740819444445E-3</v>
      </c>
      <c r="J30" s="99">
        <f t="shared" si="2"/>
        <v>5.5399999999999998E-2</v>
      </c>
      <c r="K30" s="99">
        <f t="shared" si="3"/>
        <v>2.4092905999999999E-3</v>
      </c>
      <c r="L30" s="99">
        <f t="shared" si="4"/>
        <v>0.65333508624673364</v>
      </c>
      <c r="M30" s="99">
        <v>150</v>
      </c>
      <c r="N30" s="99">
        <f t="shared" si="0"/>
        <v>0.16986795828850967</v>
      </c>
      <c r="O30" s="99">
        <f t="shared" si="5"/>
        <v>2.1755694950103304E-2</v>
      </c>
      <c r="P30" s="99">
        <f t="shared" si="9"/>
        <v>1916.910733787719</v>
      </c>
      <c r="Q30" s="99">
        <f t="shared" si="14"/>
        <v>1912.8339027887955</v>
      </c>
      <c r="R30" s="99">
        <f t="shared" si="15"/>
        <v>1912.8121470938454</v>
      </c>
      <c r="S30" s="101">
        <f t="shared" si="6"/>
        <v>9.1499999999996359E-3</v>
      </c>
      <c r="T30" s="100">
        <f t="shared" si="1"/>
        <v>1838.4110000000001</v>
      </c>
      <c r="U30" s="100">
        <f>1</f>
        <v>1</v>
      </c>
      <c r="V30" s="100">
        <f t="shared" si="16"/>
        <v>74.401147093845339</v>
      </c>
      <c r="W30" s="100">
        <f t="shared" si="10"/>
        <v>78.499733787718924</v>
      </c>
      <c r="X30" s="102"/>
      <c r="Y30" s="102"/>
      <c r="Z30" s="103"/>
      <c r="AA30" s="103"/>
      <c r="AB30" s="136"/>
      <c r="AC30" s="105">
        <f t="shared" si="11"/>
        <v>63</v>
      </c>
      <c r="AD30" s="105">
        <f t="shared" si="7"/>
        <v>55.4</v>
      </c>
      <c r="AE30" s="105">
        <f t="shared" si="12"/>
        <v>3.8</v>
      </c>
      <c r="AF30" s="108" t="s">
        <v>78</v>
      </c>
      <c r="AG30" s="109"/>
    </row>
    <row r="31" spans="1:33" s="110" customFormat="1" x14ac:dyDescent="0.25">
      <c r="A31" s="102"/>
      <c r="B31" s="213" t="s">
        <v>111</v>
      </c>
      <c r="C31" s="112">
        <v>9855761.2524999995</v>
      </c>
      <c r="D31" s="112">
        <v>779078.24670000002</v>
      </c>
      <c r="E31" s="113">
        <v>1839.5350000000001</v>
      </c>
      <c r="F31" s="115">
        <v>500</v>
      </c>
      <c r="G31" s="107">
        <f t="shared" si="8"/>
        <v>20</v>
      </c>
      <c r="H31" s="112">
        <v>1839.5350000000001</v>
      </c>
      <c r="I31" s="99">
        <f t="shared" si="13"/>
        <v>1.5740740819444445E-3</v>
      </c>
      <c r="J31" s="99">
        <f t="shared" si="2"/>
        <v>5.5399999999999998E-2</v>
      </c>
      <c r="K31" s="99">
        <f t="shared" si="3"/>
        <v>2.4092905999999999E-3</v>
      </c>
      <c r="L31" s="99">
        <f t="shared" si="4"/>
        <v>0.65333508624673364</v>
      </c>
      <c r="M31" s="99">
        <v>150</v>
      </c>
      <c r="N31" s="99">
        <f t="shared" si="0"/>
        <v>0.16986795828850967</v>
      </c>
      <c r="O31" s="99">
        <f t="shared" si="5"/>
        <v>2.1755694950103304E-2</v>
      </c>
      <c r="P31" s="99">
        <f t="shared" si="9"/>
        <v>1916.910733787719</v>
      </c>
      <c r="Q31" s="99">
        <f t="shared" si="14"/>
        <v>1912.664034830507</v>
      </c>
      <c r="R31" s="99">
        <f t="shared" si="15"/>
        <v>1912.6422791355569</v>
      </c>
      <c r="S31" s="101">
        <f t="shared" si="6"/>
        <v>6.200000000001182E-3</v>
      </c>
      <c r="T31" s="100">
        <f t="shared" si="1"/>
        <v>1838.5350000000001</v>
      </c>
      <c r="U31" s="100">
        <f>1</f>
        <v>1</v>
      </c>
      <c r="V31" s="100">
        <f t="shared" si="16"/>
        <v>74.107279135556837</v>
      </c>
      <c r="W31" s="100">
        <f t="shared" si="10"/>
        <v>78.3757337877189</v>
      </c>
      <c r="X31" s="102"/>
      <c r="Y31" s="102"/>
      <c r="Z31" s="103"/>
      <c r="AA31" s="103"/>
      <c r="AB31" s="136"/>
      <c r="AC31" s="105">
        <f t="shared" si="11"/>
        <v>63</v>
      </c>
      <c r="AD31" s="105">
        <f t="shared" si="7"/>
        <v>55.4</v>
      </c>
      <c r="AE31" s="105">
        <f t="shared" si="12"/>
        <v>3.8</v>
      </c>
      <c r="AF31" s="108" t="s">
        <v>78</v>
      </c>
      <c r="AG31" s="109"/>
    </row>
    <row r="32" spans="1:33" s="110" customFormat="1" x14ac:dyDescent="0.25">
      <c r="A32" s="102"/>
      <c r="B32" s="106" t="s">
        <v>112</v>
      </c>
      <c r="C32" s="112">
        <v>9855742.8325999994</v>
      </c>
      <c r="D32" s="112">
        <v>779086.03830000001</v>
      </c>
      <c r="E32" s="113">
        <v>1839.6079999999999</v>
      </c>
      <c r="F32" s="115">
        <v>520</v>
      </c>
      <c r="G32" s="107">
        <f t="shared" si="8"/>
        <v>20</v>
      </c>
      <c r="H32" s="112">
        <v>1839.6079999999999</v>
      </c>
      <c r="I32" s="99">
        <f t="shared" si="13"/>
        <v>1.5740740819444445E-3</v>
      </c>
      <c r="J32" s="99">
        <f t="shared" si="2"/>
        <v>5.5399999999999998E-2</v>
      </c>
      <c r="K32" s="99">
        <f t="shared" si="3"/>
        <v>2.4092905999999999E-3</v>
      </c>
      <c r="L32" s="99">
        <f t="shared" si="4"/>
        <v>0.65333508624673364</v>
      </c>
      <c r="M32" s="99">
        <v>150</v>
      </c>
      <c r="N32" s="99">
        <f t="shared" si="0"/>
        <v>0.16986795828850967</v>
      </c>
      <c r="O32" s="99">
        <f t="shared" si="5"/>
        <v>2.1755694950103304E-2</v>
      </c>
      <c r="P32" s="99">
        <f t="shared" si="9"/>
        <v>1916.910733787719</v>
      </c>
      <c r="Q32" s="99">
        <f t="shared" si="14"/>
        <v>1912.4941668722186</v>
      </c>
      <c r="R32" s="99">
        <f t="shared" si="15"/>
        <v>1912.4724111772684</v>
      </c>
      <c r="S32" s="101">
        <f t="shared" si="6"/>
        <v>3.6499999999932697E-3</v>
      </c>
      <c r="T32" s="100">
        <f t="shared" si="1"/>
        <v>1838.6079999999999</v>
      </c>
      <c r="U32" s="100">
        <f>1</f>
        <v>1</v>
      </c>
      <c r="V32" s="100">
        <f t="shared" si="16"/>
        <v>73.864411177268494</v>
      </c>
      <c r="W32" s="100">
        <f t="shared" si="10"/>
        <v>78.302733787719035</v>
      </c>
      <c r="X32" s="102"/>
      <c r="Y32" s="102"/>
      <c r="Z32" s="103"/>
      <c r="AA32" s="103"/>
      <c r="AB32" s="136"/>
      <c r="AC32" s="105">
        <f t="shared" si="11"/>
        <v>63</v>
      </c>
      <c r="AD32" s="105">
        <f t="shared" si="7"/>
        <v>55.4</v>
      </c>
      <c r="AE32" s="105">
        <f t="shared" si="12"/>
        <v>3.8</v>
      </c>
      <c r="AF32" s="108" t="s">
        <v>78</v>
      </c>
      <c r="AG32" s="109"/>
    </row>
    <row r="33" spans="1:33" s="110" customFormat="1" x14ac:dyDescent="0.25">
      <c r="A33" s="102"/>
      <c r="B33" s="106" t="s">
        <v>113</v>
      </c>
      <c r="C33" s="112">
        <v>9855724.4126999993</v>
      </c>
      <c r="D33" s="112">
        <v>779093.82979999995</v>
      </c>
      <c r="E33" s="113">
        <v>1839.69</v>
      </c>
      <c r="F33" s="115">
        <v>540</v>
      </c>
      <c r="G33" s="107">
        <f t="shared" si="8"/>
        <v>20</v>
      </c>
      <c r="H33" s="112">
        <v>1839.69</v>
      </c>
      <c r="I33" s="99">
        <f t="shared" si="13"/>
        <v>1.5740740819444445E-3</v>
      </c>
      <c r="J33" s="99">
        <f t="shared" si="2"/>
        <v>5.5399999999999998E-2</v>
      </c>
      <c r="K33" s="99">
        <f t="shared" si="3"/>
        <v>2.4092905999999999E-3</v>
      </c>
      <c r="L33" s="99">
        <f t="shared" si="4"/>
        <v>0.65333508624673364</v>
      </c>
      <c r="M33" s="99">
        <v>150</v>
      </c>
      <c r="N33" s="99">
        <f t="shared" si="0"/>
        <v>0.16986795828850967</v>
      </c>
      <c r="O33" s="99">
        <f t="shared" si="5"/>
        <v>2.1755694950103304E-2</v>
      </c>
      <c r="P33" s="99">
        <f t="shared" si="9"/>
        <v>1916.910733787719</v>
      </c>
      <c r="Q33" s="99">
        <f t="shared" si="14"/>
        <v>1912.3242989139301</v>
      </c>
      <c r="R33" s="99">
        <f t="shared" si="15"/>
        <v>1912.30254321898</v>
      </c>
      <c r="S33" s="101">
        <f t="shared" si="6"/>
        <v>4.1000000000053658E-3</v>
      </c>
      <c r="T33" s="100">
        <f t="shared" si="1"/>
        <v>1838.69</v>
      </c>
      <c r="U33" s="100">
        <f>1</f>
        <v>1</v>
      </c>
      <c r="V33" s="100">
        <f t="shared" si="16"/>
        <v>73.612543218979908</v>
      </c>
      <c r="W33" s="100">
        <f t="shared" si="10"/>
        <v>78.220733787718927</v>
      </c>
      <c r="X33" s="102"/>
      <c r="Y33" s="102"/>
      <c r="Z33" s="103"/>
      <c r="AA33" s="103"/>
      <c r="AB33" s="136"/>
      <c r="AC33" s="105">
        <f t="shared" si="11"/>
        <v>63</v>
      </c>
      <c r="AD33" s="105">
        <f t="shared" si="7"/>
        <v>55.4</v>
      </c>
      <c r="AE33" s="105">
        <f t="shared" si="12"/>
        <v>3.8</v>
      </c>
      <c r="AF33" s="108" t="s">
        <v>78</v>
      </c>
      <c r="AG33" s="109"/>
    </row>
    <row r="34" spans="1:33" s="110" customFormat="1" x14ac:dyDescent="0.25">
      <c r="A34" s="102"/>
      <c r="B34" s="106" t="s">
        <v>114</v>
      </c>
      <c r="C34" s="112">
        <v>9855705.9927999992</v>
      </c>
      <c r="D34" s="112">
        <v>779101.6213</v>
      </c>
      <c r="E34" s="113">
        <v>1839.7190000000001</v>
      </c>
      <c r="F34" s="115">
        <v>560</v>
      </c>
      <c r="G34" s="107">
        <f t="shared" si="8"/>
        <v>20</v>
      </c>
      <c r="H34" s="112">
        <v>1839.7190000000001</v>
      </c>
      <c r="I34" s="99">
        <f t="shared" si="13"/>
        <v>1.5740740819444445E-3</v>
      </c>
      <c r="J34" s="99">
        <f t="shared" si="2"/>
        <v>5.5399999999999998E-2</v>
      </c>
      <c r="K34" s="99">
        <f t="shared" si="3"/>
        <v>2.4092905999999999E-3</v>
      </c>
      <c r="L34" s="99">
        <f t="shared" si="4"/>
        <v>0.65333508624673364</v>
      </c>
      <c r="M34" s="99">
        <v>150</v>
      </c>
      <c r="N34" s="99">
        <f t="shared" si="0"/>
        <v>0.16986795828850967</v>
      </c>
      <c r="O34" s="99">
        <f t="shared" si="5"/>
        <v>2.1755694950103304E-2</v>
      </c>
      <c r="P34" s="99">
        <f t="shared" si="9"/>
        <v>1916.910733787719</v>
      </c>
      <c r="Q34" s="99">
        <f t="shared" si="14"/>
        <v>1912.1544309556416</v>
      </c>
      <c r="R34" s="99">
        <f t="shared" si="15"/>
        <v>1912.1326752606915</v>
      </c>
      <c r="S34" s="101">
        <f t="shared" si="6"/>
        <v>1.4499999999998182E-3</v>
      </c>
      <c r="T34" s="100">
        <f t="shared" si="1"/>
        <v>1838.7190000000001</v>
      </c>
      <c r="U34" s="100">
        <f>1</f>
        <v>1</v>
      </c>
      <c r="V34" s="100">
        <f t="shared" si="16"/>
        <v>73.413675260691434</v>
      </c>
      <c r="W34" s="100">
        <f t="shared" si="10"/>
        <v>78.191733787718931</v>
      </c>
      <c r="X34" s="102"/>
      <c r="Y34" s="102"/>
      <c r="Z34" s="103"/>
      <c r="AA34" s="103"/>
      <c r="AB34" s="136"/>
      <c r="AC34" s="105">
        <f t="shared" si="11"/>
        <v>63</v>
      </c>
      <c r="AD34" s="105">
        <f t="shared" si="7"/>
        <v>55.4</v>
      </c>
      <c r="AE34" s="105">
        <f t="shared" si="12"/>
        <v>3.8</v>
      </c>
      <c r="AF34" s="108" t="s">
        <v>78</v>
      </c>
      <c r="AG34" s="109"/>
    </row>
    <row r="35" spans="1:33" s="110" customFormat="1" x14ac:dyDescent="0.25">
      <c r="A35" s="102"/>
      <c r="B35" s="106" t="s">
        <v>115</v>
      </c>
      <c r="C35" s="112">
        <v>9855687.5728999991</v>
      </c>
      <c r="D35" s="112">
        <v>779109.4129</v>
      </c>
      <c r="E35" s="113">
        <v>1839.7919999999999</v>
      </c>
      <c r="F35" s="115">
        <v>580</v>
      </c>
      <c r="G35" s="107">
        <f t="shared" si="8"/>
        <v>20</v>
      </c>
      <c r="H35" s="112">
        <v>1839.7919999999999</v>
      </c>
      <c r="I35" s="99">
        <f t="shared" si="13"/>
        <v>1.5740740819444445E-3</v>
      </c>
      <c r="J35" s="99">
        <f t="shared" si="2"/>
        <v>5.5399999999999998E-2</v>
      </c>
      <c r="K35" s="99">
        <f t="shared" si="3"/>
        <v>2.4092905999999999E-3</v>
      </c>
      <c r="L35" s="99">
        <f t="shared" si="4"/>
        <v>0.65333508624673364</v>
      </c>
      <c r="M35" s="99">
        <v>150</v>
      </c>
      <c r="N35" s="99">
        <f t="shared" si="0"/>
        <v>0.16986795828850967</v>
      </c>
      <c r="O35" s="99">
        <f t="shared" si="5"/>
        <v>2.1755694950103304E-2</v>
      </c>
      <c r="P35" s="99">
        <f t="shared" si="9"/>
        <v>1916.910733787719</v>
      </c>
      <c r="Q35" s="99">
        <f t="shared" si="14"/>
        <v>1911.9845629973531</v>
      </c>
      <c r="R35" s="99">
        <f t="shared" si="15"/>
        <v>1911.962807302403</v>
      </c>
      <c r="S35" s="101">
        <f t="shared" si="6"/>
        <v>3.6499999999932697E-3</v>
      </c>
      <c r="T35" s="100">
        <f t="shared" si="1"/>
        <v>1838.7919999999999</v>
      </c>
      <c r="U35" s="100">
        <f>1</f>
        <v>1</v>
      </c>
      <c r="V35" s="100">
        <f t="shared" si="16"/>
        <v>73.170807302403091</v>
      </c>
      <c r="W35" s="100">
        <f t="shared" si="10"/>
        <v>78.118733787719066</v>
      </c>
      <c r="X35" s="102"/>
      <c r="Y35" s="102"/>
      <c r="Z35" s="103"/>
      <c r="AA35" s="103"/>
      <c r="AB35" s="136"/>
      <c r="AC35" s="105">
        <f t="shared" si="11"/>
        <v>63</v>
      </c>
      <c r="AD35" s="105">
        <f t="shared" si="7"/>
        <v>55.4</v>
      </c>
      <c r="AE35" s="105">
        <f t="shared" si="12"/>
        <v>3.8</v>
      </c>
      <c r="AF35" s="108" t="s">
        <v>78</v>
      </c>
      <c r="AG35" s="109"/>
    </row>
    <row r="36" spans="1:33" s="110" customFormat="1" x14ac:dyDescent="0.25">
      <c r="A36" s="102"/>
      <c r="B36" s="106" t="s">
        <v>116</v>
      </c>
      <c r="C36" s="112">
        <v>9855669.1531000007</v>
      </c>
      <c r="D36" s="112">
        <v>779117.20440000005</v>
      </c>
      <c r="E36" s="113">
        <v>1839.7950000000001</v>
      </c>
      <c r="F36" s="115">
        <v>600</v>
      </c>
      <c r="G36" s="107">
        <f t="shared" si="8"/>
        <v>20</v>
      </c>
      <c r="H36" s="112">
        <v>1839.7950000000001</v>
      </c>
      <c r="I36" s="99">
        <f t="shared" si="13"/>
        <v>1.5740740819444445E-3</v>
      </c>
      <c r="J36" s="99">
        <f t="shared" si="2"/>
        <v>5.5399999999999998E-2</v>
      </c>
      <c r="K36" s="99">
        <f t="shared" si="3"/>
        <v>2.4092905999999999E-3</v>
      </c>
      <c r="L36" s="99">
        <f t="shared" si="4"/>
        <v>0.65333508624673364</v>
      </c>
      <c r="M36" s="99">
        <v>150</v>
      </c>
      <c r="N36" s="99">
        <f t="shared" si="0"/>
        <v>0.16986795828850967</v>
      </c>
      <c r="O36" s="99">
        <f t="shared" si="5"/>
        <v>2.1755694950103304E-2</v>
      </c>
      <c r="P36" s="99">
        <f t="shared" si="9"/>
        <v>1916.910733787719</v>
      </c>
      <c r="Q36" s="99">
        <f t="shared" si="14"/>
        <v>1911.8146950390646</v>
      </c>
      <c r="R36" s="99">
        <f t="shared" si="15"/>
        <v>1911.7929393441145</v>
      </c>
      <c r="S36" s="101">
        <f t="shared" ref="S36:S67" si="17">(E36-E34)/G36</f>
        <v>3.8000000000010916E-3</v>
      </c>
      <c r="T36" s="100">
        <f t="shared" si="1"/>
        <v>1838.7950000000001</v>
      </c>
      <c r="U36" s="100">
        <f>1</f>
        <v>1</v>
      </c>
      <c r="V36" s="100">
        <f t="shared" si="16"/>
        <v>72.997939344114457</v>
      </c>
      <c r="W36" s="100">
        <f t="shared" si="10"/>
        <v>78.115733787718909</v>
      </c>
      <c r="X36" s="102"/>
      <c r="Y36" s="102"/>
      <c r="Z36" s="103"/>
      <c r="AA36" s="103"/>
      <c r="AB36" s="136"/>
      <c r="AC36" s="105">
        <f t="shared" si="11"/>
        <v>63</v>
      </c>
      <c r="AD36" s="105">
        <f t="shared" si="7"/>
        <v>55.4</v>
      </c>
      <c r="AE36" s="105">
        <f t="shared" si="12"/>
        <v>3.8</v>
      </c>
      <c r="AF36" s="108" t="s">
        <v>78</v>
      </c>
      <c r="AG36" s="109"/>
    </row>
    <row r="37" spans="1:33" s="110" customFormat="1" x14ac:dyDescent="0.25">
      <c r="A37" s="102"/>
      <c r="B37" s="106" t="s">
        <v>117</v>
      </c>
      <c r="C37" s="112">
        <v>9855650.7332000006</v>
      </c>
      <c r="D37" s="112">
        <v>779124.99600000004</v>
      </c>
      <c r="E37" s="113">
        <v>1839.84</v>
      </c>
      <c r="F37" s="115">
        <v>620</v>
      </c>
      <c r="G37" s="107">
        <f t="shared" si="8"/>
        <v>20</v>
      </c>
      <c r="H37" s="112">
        <v>1839.84</v>
      </c>
      <c r="I37" s="99">
        <f t="shared" si="13"/>
        <v>1.5740740819444445E-3</v>
      </c>
      <c r="J37" s="99">
        <f t="shared" si="2"/>
        <v>5.5399999999999998E-2</v>
      </c>
      <c r="K37" s="99">
        <f t="shared" si="3"/>
        <v>2.4092905999999999E-3</v>
      </c>
      <c r="L37" s="99">
        <f t="shared" si="4"/>
        <v>0.65333508624673364</v>
      </c>
      <c r="M37" s="99">
        <v>150</v>
      </c>
      <c r="N37" s="99">
        <f t="shared" si="0"/>
        <v>0.16986795828850967</v>
      </c>
      <c r="O37" s="99">
        <f t="shared" si="5"/>
        <v>2.1755694950103304E-2</v>
      </c>
      <c r="P37" s="99">
        <f t="shared" si="9"/>
        <v>1916.910733787719</v>
      </c>
      <c r="Q37" s="99">
        <f t="shared" si="14"/>
        <v>1911.6448270807762</v>
      </c>
      <c r="R37" s="99">
        <f t="shared" si="15"/>
        <v>1911.6230713858261</v>
      </c>
      <c r="S37" s="101">
        <f t="shared" si="17"/>
        <v>2.4000000000000909E-3</v>
      </c>
      <c r="T37" s="100">
        <f t="shared" si="1"/>
        <v>1838.84</v>
      </c>
      <c r="U37" s="100">
        <f>1</f>
        <v>1</v>
      </c>
      <c r="V37" s="100">
        <f t="shared" si="16"/>
        <v>72.783071385826133</v>
      </c>
      <c r="W37" s="100">
        <f t="shared" si="10"/>
        <v>78.070733787719064</v>
      </c>
      <c r="X37" s="102"/>
      <c r="Y37" s="102"/>
      <c r="Z37" s="103"/>
      <c r="AA37" s="103"/>
      <c r="AB37" s="136"/>
      <c r="AC37" s="105">
        <f t="shared" si="11"/>
        <v>63</v>
      </c>
      <c r="AD37" s="105">
        <f t="shared" si="7"/>
        <v>55.4</v>
      </c>
      <c r="AE37" s="105">
        <f t="shared" si="12"/>
        <v>3.8</v>
      </c>
      <c r="AF37" s="108" t="s">
        <v>78</v>
      </c>
      <c r="AG37" s="109"/>
    </row>
    <row r="38" spans="1:33" s="110" customFormat="1" x14ac:dyDescent="0.25">
      <c r="A38" s="102"/>
      <c r="B38" s="106" t="s">
        <v>119</v>
      </c>
      <c r="C38" s="112">
        <v>9855632.3133000005</v>
      </c>
      <c r="D38" s="112">
        <v>779132.78749999998</v>
      </c>
      <c r="E38" s="113">
        <v>1839.894</v>
      </c>
      <c r="F38" s="115">
        <v>640</v>
      </c>
      <c r="G38" s="107">
        <f t="shared" si="8"/>
        <v>20</v>
      </c>
      <c r="H38" s="112">
        <v>1839.894</v>
      </c>
      <c r="I38" s="99">
        <f t="shared" si="13"/>
        <v>1.5740740819444445E-3</v>
      </c>
      <c r="J38" s="99">
        <f t="shared" si="2"/>
        <v>5.5399999999999998E-2</v>
      </c>
      <c r="K38" s="99">
        <f t="shared" si="3"/>
        <v>2.4092905999999999E-3</v>
      </c>
      <c r="L38" s="99">
        <f t="shared" ref="L38:L69" si="18">I38/K38</f>
        <v>0.65333508624673364</v>
      </c>
      <c r="M38" s="99">
        <v>150</v>
      </c>
      <c r="N38" s="99">
        <f t="shared" ref="N38:N69" si="19">6.843*G38*POWER(L38,1.852)/(POWER(J38,1.167)*POWER(M38,1.852))</f>
        <v>0.16986795828850967</v>
      </c>
      <c r="O38" s="99">
        <f t="shared" si="5"/>
        <v>2.1755694950103304E-2</v>
      </c>
      <c r="P38" s="99">
        <f t="shared" si="9"/>
        <v>1916.910733787719</v>
      </c>
      <c r="Q38" s="99">
        <f t="shared" si="14"/>
        <v>1911.4749591224877</v>
      </c>
      <c r="R38" s="99">
        <f t="shared" si="15"/>
        <v>1911.4532034275376</v>
      </c>
      <c r="S38" s="101">
        <f t="shared" si="17"/>
        <v>4.949999999996635E-3</v>
      </c>
      <c r="T38" s="100">
        <f t="shared" ref="T38:T69" si="20">H38-U38</f>
        <v>1838.894</v>
      </c>
      <c r="U38" s="100">
        <f>1</f>
        <v>1</v>
      </c>
      <c r="V38" s="100">
        <f t="shared" si="16"/>
        <v>72.559203427537568</v>
      </c>
      <c r="W38" s="100">
        <f t="shared" si="10"/>
        <v>78.016733787718977</v>
      </c>
      <c r="X38" s="102"/>
      <c r="Y38" s="102"/>
      <c r="Z38" s="103"/>
      <c r="AA38" s="103"/>
      <c r="AB38" s="136"/>
      <c r="AC38" s="105">
        <f t="shared" si="11"/>
        <v>63</v>
      </c>
      <c r="AD38" s="105">
        <f t="shared" si="7"/>
        <v>55.4</v>
      </c>
      <c r="AE38" s="105">
        <f t="shared" si="12"/>
        <v>3.8</v>
      </c>
      <c r="AF38" s="108" t="s">
        <v>78</v>
      </c>
      <c r="AG38" s="109"/>
    </row>
    <row r="39" spans="1:33" s="110" customFormat="1" x14ac:dyDescent="0.25">
      <c r="A39" s="102"/>
      <c r="B39" s="106" t="s">
        <v>120</v>
      </c>
      <c r="C39" s="112">
        <v>9855613.8934000004</v>
      </c>
      <c r="D39" s="112">
        <v>779140.57900000003</v>
      </c>
      <c r="E39" s="113">
        <v>1839.913</v>
      </c>
      <c r="F39" s="115">
        <v>660</v>
      </c>
      <c r="G39" s="107">
        <f t="shared" si="8"/>
        <v>20</v>
      </c>
      <c r="H39" s="112">
        <v>1839.913</v>
      </c>
      <c r="I39" s="99">
        <f t="shared" si="13"/>
        <v>1.5740740819444445E-3</v>
      </c>
      <c r="J39" s="99">
        <f t="shared" si="2"/>
        <v>5.5399999999999998E-2</v>
      </c>
      <c r="K39" s="99">
        <f t="shared" si="3"/>
        <v>2.4092905999999999E-3</v>
      </c>
      <c r="L39" s="99">
        <f t="shared" si="18"/>
        <v>0.65333508624673364</v>
      </c>
      <c r="M39" s="99">
        <v>150</v>
      </c>
      <c r="N39" s="99">
        <f t="shared" si="19"/>
        <v>0.16986795828850967</v>
      </c>
      <c r="O39" s="99">
        <f t="shared" si="5"/>
        <v>2.1755694950103304E-2</v>
      </c>
      <c r="P39" s="99">
        <f t="shared" si="9"/>
        <v>1916.910733787719</v>
      </c>
      <c r="Q39" s="99">
        <f t="shared" si="14"/>
        <v>1911.3050911641992</v>
      </c>
      <c r="R39" s="99">
        <f t="shared" si="15"/>
        <v>1911.2833354692491</v>
      </c>
      <c r="S39" s="101">
        <f t="shared" si="17"/>
        <v>3.6500000000046382E-3</v>
      </c>
      <c r="T39" s="100">
        <f t="shared" si="20"/>
        <v>1838.913</v>
      </c>
      <c r="U39" s="100">
        <f>1</f>
        <v>1</v>
      </c>
      <c r="V39" s="100">
        <f t="shared" si="16"/>
        <v>72.370335469249085</v>
      </c>
      <c r="W39" s="100">
        <f t="shared" si="10"/>
        <v>77.997733787718971</v>
      </c>
      <c r="X39" s="102"/>
      <c r="Y39" s="102"/>
      <c r="Z39" s="103"/>
      <c r="AA39" s="103"/>
      <c r="AB39" s="136"/>
      <c r="AC39" s="105">
        <f t="shared" si="11"/>
        <v>63</v>
      </c>
      <c r="AD39" s="105">
        <f t="shared" si="7"/>
        <v>55.4</v>
      </c>
      <c r="AE39" s="105">
        <f t="shared" si="12"/>
        <v>3.8</v>
      </c>
      <c r="AF39" s="108" t="s">
        <v>78</v>
      </c>
      <c r="AG39" s="109"/>
    </row>
    <row r="40" spans="1:33" s="110" customFormat="1" x14ac:dyDescent="0.25">
      <c r="A40" s="102"/>
      <c r="B40" s="106" t="s">
        <v>121</v>
      </c>
      <c r="C40" s="112">
        <v>9855595.4798000008</v>
      </c>
      <c r="D40" s="112">
        <v>779148.38520000002</v>
      </c>
      <c r="E40" s="113">
        <v>1839.944</v>
      </c>
      <c r="F40" s="115">
        <v>680</v>
      </c>
      <c r="G40" s="107">
        <f t="shared" si="8"/>
        <v>20</v>
      </c>
      <c r="H40" s="112">
        <v>1839.944</v>
      </c>
      <c r="I40" s="99">
        <f t="shared" si="13"/>
        <v>1.5740740819444445E-3</v>
      </c>
      <c r="J40" s="99">
        <f t="shared" si="2"/>
        <v>5.5399999999999998E-2</v>
      </c>
      <c r="K40" s="99">
        <f t="shared" si="3"/>
        <v>2.4092905999999999E-3</v>
      </c>
      <c r="L40" s="99">
        <f t="shared" si="18"/>
        <v>0.65333508624673364</v>
      </c>
      <c r="M40" s="99">
        <v>150</v>
      </c>
      <c r="N40" s="99">
        <f t="shared" si="19"/>
        <v>0.16986795828850967</v>
      </c>
      <c r="O40" s="99">
        <f t="shared" si="5"/>
        <v>2.1755694950103304E-2</v>
      </c>
      <c r="P40" s="99">
        <f t="shared" si="9"/>
        <v>1916.910733787719</v>
      </c>
      <c r="Q40" s="99">
        <f t="shared" si="14"/>
        <v>1911.1352232059107</v>
      </c>
      <c r="R40" s="99">
        <f t="shared" si="15"/>
        <v>1911.1134675109606</v>
      </c>
      <c r="S40" s="101">
        <f t="shared" si="17"/>
        <v>2.4999999999977263E-3</v>
      </c>
      <c r="T40" s="100">
        <f t="shared" si="20"/>
        <v>1838.944</v>
      </c>
      <c r="U40" s="100">
        <f>1</f>
        <v>1</v>
      </c>
      <c r="V40" s="100">
        <f t="shared" si="16"/>
        <v>72.169467510960658</v>
      </c>
      <c r="W40" s="100">
        <f t="shared" si="10"/>
        <v>77.966733787719022</v>
      </c>
      <c r="X40" s="102"/>
      <c r="Y40" s="102"/>
      <c r="Z40" s="103"/>
      <c r="AA40" s="103"/>
      <c r="AB40" s="136"/>
      <c r="AC40" s="105">
        <f t="shared" si="11"/>
        <v>63</v>
      </c>
      <c r="AD40" s="105">
        <f t="shared" si="7"/>
        <v>55.4</v>
      </c>
      <c r="AE40" s="105">
        <f t="shared" si="12"/>
        <v>3.8</v>
      </c>
      <c r="AF40" s="108" t="s">
        <v>78</v>
      </c>
      <c r="AG40" s="109"/>
    </row>
    <row r="41" spans="1:33" s="110" customFormat="1" x14ac:dyDescent="0.25">
      <c r="A41" s="102"/>
      <c r="B41" s="106" t="s">
        <v>122</v>
      </c>
      <c r="C41" s="112">
        <v>9855577.0930000003</v>
      </c>
      <c r="D41" s="112">
        <v>779156.25459999999</v>
      </c>
      <c r="E41" s="113">
        <v>1840</v>
      </c>
      <c r="F41" s="115">
        <v>700</v>
      </c>
      <c r="G41" s="107">
        <f t="shared" si="8"/>
        <v>20</v>
      </c>
      <c r="H41" s="112">
        <v>1840</v>
      </c>
      <c r="I41" s="99">
        <f t="shared" si="13"/>
        <v>1.5740740819444445E-3</v>
      </c>
      <c r="J41" s="99">
        <f t="shared" si="2"/>
        <v>5.5399999999999998E-2</v>
      </c>
      <c r="K41" s="99">
        <f t="shared" si="3"/>
        <v>2.4092905999999999E-3</v>
      </c>
      <c r="L41" s="99">
        <f t="shared" si="18"/>
        <v>0.65333508624673364</v>
      </c>
      <c r="M41" s="99">
        <v>150</v>
      </c>
      <c r="N41" s="99">
        <f t="shared" si="19"/>
        <v>0.16986795828850967</v>
      </c>
      <c r="O41" s="99">
        <f t="shared" si="5"/>
        <v>2.1755694950103304E-2</v>
      </c>
      <c r="P41" s="99">
        <f t="shared" si="9"/>
        <v>1916.910733787719</v>
      </c>
      <c r="Q41" s="99">
        <f t="shared" si="14"/>
        <v>1910.9653552476223</v>
      </c>
      <c r="R41" s="99">
        <f t="shared" si="15"/>
        <v>1910.9435995526721</v>
      </c>
      <c r="S41" s="101">
        <f t="shared" si="17"/>
        <v>4.3499999999994541E-3</v>
      </c>
      <c r="T41" s="100">
        <f t="shared" si="20"/>
        <v>1839</v>
      </c>
      <c r="U41" s="100">
        <f>1</f>
        <v>1</v>
      </c>
      <c r="V41" s="100">
        <f t="shared" si="16"/>
        <v>71.94359955267214</v>
      </c>
      <c r="W41" s="100">
        <f t="shared" si="10"/>
        <v>77.910733787718982</v>
      </c>
      <c r="X41" s="102"/>
      <c r="Y41" s="102"/>
      <c r="Z41" s="103"/>
      <c r="AA41" s="103"/>
      <c r="AB41" s="136"/>
      <c r="AC41" s="105">
        <f t="shared" si="11"/>
        <v>63</v>
      </c>
      <c r="AD41" s="105">
        <f t="shared" si="7"/>
        <v>55.4</v>
      </c>
      <c r="AE41" s="105">
        <f t="shared" si="12"/>
        <v>3.8</v>
      </c>
      <c r="AF41" s="108" t="s">
        <v>78</v>
      </c>
      <c r="AG41" s="109"/>
    </row>
    <row r="42" spans="1:33" s="110" customFormat="1" x14ac:dyDescent="0.25">
      <c r="A42" s="102"/>
      <c r="B42" s="106" t="s">
        <v>123</v>
      </c>
      <c r="C42" s="112">
        <v>9855558.7062999997</v>
      </c>
      <c r="D42" s="112">
        <v>779164.12399999995</v>
      </c>
      <c r="E42" s="113">
        <v>1840.0219999999999</v>
      </c>
      <c r="F42" s="115">
        <v>720</v>
      </c>
      <c r="G42" s="107">
        <f t="shared" si="8"/>
        <v>20</v>
      </c>
      <c r="H42" s="112">
        <v>1840.0219999999999</v>
      </c>
      <c r="I42" s="99">
        <f t="shared" si="13"/>
        <v>1.5740740819444445E-3</v>
      </c>
      <c r="J42" s="99">
        <f t="shared" si="2"/>
        <v>5.5399999999999998E-2</v>
      </c>
      <c r="K42" s="99">
        <f t="shared" si="3"/>
        <v>2.4092905999999999E-3</v>
      </c>
      <c r="L42" s="99">
        <f t="shared" si="18"/>
        <v>0.65333508624673364</v>
      </c>
      <c r="M42" s="99">
        <v>150</v>
      </c>
      <c r="N42" s="99">
        <f t="shared" si="19"/>
        <v>0.16986795828850967</v>
      </c>
      <c r="O42" s="99">
        <f t="shared" si="5"/>
        <v>2.1755694950103304E-2</v>
      </c>
      <c r="P42" s="99">
        <f t="shared" si="9"/>
        <v>1916.910733787719</v>
      </c>
      <c r="Q42" s="99">
        <f t="shared" si="14"/>
        <v>1910.7954872893338</v>
      </c>
      <c r="R42" s="99">
        <f t="shared" si="15"/>
        <v>1910.7737315943837</v>
      </c>
      <c r="S42" s="101">
        <f t="shared" si="17"/>
        <v>3.8999999999987265E-3</v>
      </c>
      <c r="T42" s="100">
        <f t="shared" si="20"/>
        <v>1839.0219999999999</v>
      </c>
      <c r="U42" s="100">
        <f>1</f>
        <v>1</v>
      </c>
      <c r="V42" s="100">
        <f t="shared" si="16"/>
        <v>71.751731594383727</v>
      </c>
      <c r="W42" s="100">
        <f t="shared" si="10"/>
        <v>77.888733787719048</v>
      </c>
      <c r="X42" s="102"/>
      <c r="Y42" s="102"/>
      <c r="Z42" s="103"/>
      <c r="AA42" s="103"/>
      <c r="AB42" s="136"/>
      <c r="AC42" s="105">
        <f t="shared" si="11"/>
        <v>63</v>
      </c>
      <c r="AD42" s="105">
        <f t="shared" si="7"/>
        <v>55.4</v>
      </c>
      <c r="AE42" s="105">
        <f t="shared" si="12"/>
        <v>3.8</v>
      </c>
      <c r="AF42" s="108" t="s">
        <v>78</v>
      </c>
      <c r="AG42" s="109"/>
    </row>
    <row r="43" spans="1:33" s="110" customFormat="1" x14ac:dyDescent="0.25">
      <c r="A43" s="102"/>
      <c r="B43" s="106" t="s">
        <v>124</v>
      </c>
      <c r="C43" s="112">
        <v>9855540.3194999993</v>
      </c>
      <c r="D43" s="112">
        <v>779171.99340000004</v>
      </c>
      <c r="E43" s="113">
        <v>1840.019</v>
      </c>
      <c r="F43" s="115">
        <v>740</v>
      </c>
      <c r="G43" s="107">
        <f t="shared" si="8"/>
        <v>20</v>
      </c>
      <c r="H43" s="112">
        <v>1840.019</v>
      </c>
      <c r="I43" s="99">
        <f t="shared" si="13"/>
        <v>1.5740740819444445E-3</v>
      </c>
      <c r="J43" s="99">
        <f t="shared" si="2"/>
        <v>5.5399999999999998E-2</v>
      </c>
      <c r="K43" s="99">
        <f t="shared" si="3"/>
        <v>2.4092905999999999E-3</v>
      </c>
      <c r="L43" s="99">
        <f t="shared" si="18"/>
        <v>0.65333508624673364</v>
      </c>
      <c r="M43" s="99">
        <v>150</v>
      </c>
      <c r="N43" s="99">
        <f t="shared" si="19"/>
        <v>0.16986795828850967</v>
      </c>
      <c r="O43" s="99">
        <f t="shared" si="5"/>
        <v>2.1755694950103304E-2</v>
      </c>
      <c r="P43" s="99">
        <f t="shared" si="9"/>
        <v>1916.910733787719</v>
      </c>
      <c r="Q43" s="99">
        <f t="shared" si="14"/>
        <v>1910.6256193310453</v>
      </c>
      <c r="R43" s="99">
        <f t="shared" si="15"/>
        <v>1910.6038636360952</v>
      </c>
      <c r="S43" s="101">
        <f t="shared" si="17"/>
        <v>9.5000000000027289E-4</v>
      </c>
      <c r="T43" s="100">
        <f t="shared" si="20"/>
        <v>1839.019</v>
      </c>
      <c r="U43" s="100">
        <f>1</f>
        <v>1</v>
      </c>
      <c r="V43" s="100">
        <f t="shared" si="16"/>
        <v>71.584863636095179</v>
      </c>
      <c r="W43" s="100">
        <f t="shared" si="10"/>
        <v>77.891733787718977</v>
      </c>
      <c r="X43" s="102"/>
      <c r="Y43" s="102"/>
      <c r="Z43" s="103"/>
      <c r="AA43" s="103"/>
      <c r="AB43" s="136"/>
      <c r="AC43" s="105">
        <f t="shared" si="11"/>
        <v>63</v>
      </c>
      <c r="AD43" s="105">
        <f t="shared" si="7"/>
        <v>55.4</v>
      </c>
      <c r="AE43" s="105">
        <f t="shared" si="12"/>
        <v>3.8</v>
      </c>
      <c r="AF43" s="108" t="s">
        <v>78</v>
      </c>
      <c r="AG43" s="109"/>
    </row>
    <row r="44" spans="1:33" s="110" customFormat="1" x14ac:dyDescent="0.25">
      <c r="A44" s="102"/>
      <c r="B44" s="106" t="s">
        <v>125</v>
      </c>
      <c r="C44" s="112">
        <v>9855521.9328000005</v>
      </c>
      <c r="D44" s="112">
        <v>779179.8628</v>
      </c>
      <c r="E44" s="113">
        <v>1840.021</v>
      </c>
      <c r="F44" s="115">
        <v>760</v>
      </c>
      <c r="G44" s="107">
        <f t="shared" si="8"/>
        <v>20</v>
      </c>
      <c r="H44" s="112">
        <v>1840.021</v>
      </c>
      <c r="I44" s="99">
        <f t="shared" si="13"/>
        <v>1.5740740819444445E-3</v>
      </c>
      <c r="J44" s="99">
        <f t="shared" si="2"/>
        <v>5.5399999999999998E-2</v>
      </c>
      <c r="K44" s="99">
        <f t="shared" si="3"/>
        <v>2.4092905999999999E-3</v>
      </c>
      <c r="L44" s="99">
        <f t="shared" si="18"/>
        <v>0.65333508624673364</v>
      </c>
      <c r="M44" s="99">
        <v>150</v>
      </c>
      <c r="N44" s="99">
        <f t="shared" si="19"/>
        <v>0.16986795828850967</v>
      </c>
      <c r="O44" s="99">
        <f t="shared" si="5"/>
        <v>2.1755694950103304E-2</v>
      </c>
      <c r="P44" s="99">
        <f t="shared" si="9"/>
        <v>1916.910733787719</v>
      </c>
      <c r="Q44" s="99">
        <f t="shared" si="14"/>
        <v>1910.4557513727568</v>
      </c>
      <c r="R44" s="99">
        <f t="shared" si="15"/>
        <v>1910.4339956778067</v>
      </c>
      <c r="S44" s="101">
        <f t="shared" si="17"/>
        <v>-4.999999999881766E-5</v>
      </c>
      <c r="T44" s="100">
        <f t="shared" si="20"/>
        <v>1839.021</v>
      </c>
      <c r="U44" s="100">
        <f>1</f>
        <v>1</v>
      </c>
      <c r="V44" s="100">
        <f t="shared" si="16"/>
        <v>71.412995677806748</v>
      </c>
      <c r="W44" s="100">
        <f t="shared" si="10"/>
        <v>77.889733787719024</v>
      </c>
      <c r="X44" s="102"/>
      <c r="Y44" s="102"/>
      <c r="Z44" s="103"/>
      <c r="AA44" s="103"/>
      <c r="AB44" s="136"/>
      <c r="AC44" s="105">
        <f t="shared" si="11"/>
        <v>63</v>
      </c>
      <c r="AD44" s="105">
        <f t="shared" si="7"/>
        <v>55.4</v>
      </c>
      <c r="AE44" s="105">
        <f t="shared" si="12"/>
        <v>3.8</v>
      </c>
      <c r="AF44" s="108" t="s">
        <v>78</v>
      </c>
      <c r="AG44" s="109"/>
    </row>
    <row r="45" spans="1:33" s="110" customFormat="1" x14ac:dyDescent="0.25">
      <c r="A45" s="102"/>
      <c r="B45" s="106" t="s">
        <v>126</v>
      </c>
      <c r="C45" s="112">
        <v>9855503.5460000001</v>
      </c>
      <c r="D45" s="112">
        <v>779187.73219999997</v>
      </c>
      <c r="E45" s="113">
        <v>1840.0309999999999</v>
      </c>
      <c r="F45" s="115">
        <v>780</v>
      </c>
      <c r="G45" s="107">
        <f t="shared" si="8"/>
        <v>20</v>
      </c>
      <c r="H45" s="112">
        <v>1840.0309999999999</v>
      </c>
      <c r="I45" s="99">
        <f t="shared" si="13"/>
        <v>1.5740740819444445E-3</v>
      </c>
      <c r="J45" s="99">
        <f t="shared" si="2"/>
        <v>5.5399999999999998E-2</v>
      </c>
      <c r="K45" s="99">
        <f t="shared" si="3"/>
        <v>2.4092905999999999E-3</v>
      </c>
      <c r="L45" s="99">
        <f t="shared" si="18"/>
        <v>0.65333508624673364</v>
      </c>
      <c r="M45" s="99">
        <v>150</v>
      </c>
      <c r="N45" s="99">
        <f t="shared" si="19"/>
        <v>0.16986795828850967</v>
      </c>
      <c r="O45" s="99">
        <f t="shared" si="5"/>
        <v>2.1755694950103304E-2</v>
      </c>
      <c r="P45" s="99">
        <f t="shared" si="9"/>
        <v>1916.910733787719</v>
      </c>
      <c r="Q45" s="99">
        <f t="shared" si="14"/>
        <v>1910.2858834144683</v>
      </c>
      <c r="R45" s="99">
        <f t="shared" si="15"/>
        <v>1910.2641277195182</v>
      </c>
      <c r="S45" s="101">
        <f t="shared" si="17"/>
        <v>5.9999999999718059E-4</v>
      </c>
      <c r="T45" s="100">
        <f t="shared" si="20"/>
        <v>1839.0309999999999</v>
      </c>
      <c r="U45" s="100">
        <f>1</f>
        <v>1</v>
      </c>
      <c r="V45" s="100">
        <f t="shared" si="16"/>
        <v>71.233127719518279</v>
      </c>
      <c r="W45" s="100">
        <f t="shared" si="10"/>
        <v>77.879733787719033</v>
      </c>
      <c r="X45" s="102"/>
      <c r="Y45" s="102"/>
      <c r="Z45" s="103"/>
      <c r="AA45" s="103"/>
      <c r="AB45" s="136"/>
      <c r="AC45" s="105">
        <f t="shared" si="11"/>
        <v>63</v>
      </c>
      <c r="AD45" s="105">
        <f t="shared" si="7"/>
        <v>55.4</v>
      </c>
      <c r="AE45" s="105">
        <f t="shared" si="12"/>
        <v>3.8</v>
      </c>
      <c r="AF45" s="108" t="s">
        <v>78</v>
      </c>
      <c r="AG45" s="109"/>
    </row>
    <row r="46" spans="1:33" s="110" customFormat="1" x14ac:dyDescent="0.25">
      <c r="A46" s="102"/>
      <c r="B46" s="106" t="s">
        <v>127</v>
      </c>
      <c r="C46" s="112">
        <v>9855485.1592999995</v>
      </c>
      <c r="D46" s="112">
        <v>779195.60160000005</v>
      </c>
      <c r="E46" s="113">
        <v>1840.05</v>
      </c>
      <c r="F46" s="115">
        <v>800</v>
      </c>
      <c r="G46" s="107">
        <f t="shared" si="8"/>
        <v>20</v>
      </c>
      <c r="H46" s="112">
        <v>1840.05</v>
      </c>
      <c r="I46" s="99">
        <f t="shared" si="13"/>
        <v>1.5740740819444445E-3</v>
      </c>
      <c r="J46" s="99">
        <f t="shared" si="2"/>
        <v>5.5399999999999998E-2</v>
      </c>
      <c r="K46" s="99">
        <f t="shared" si="3"/>
        <v>2.4092905999999999E-3</v>
      </c>
      <c r="L46" s="99">
        <f t="shared" si="18"/>
        <v>0.65333508624673364</v>
      </c>
      <c r="M46" s="99">
        <v>150</v>
      </c>
      <c r="N46" s="99">
        <f t="shared" si="19"/>
        <v>0.16986795828850967</v>
      </c>
      <c r="O46" s="99">
        <f t="shared" si="5"/>
        <v>2.1755694950103304E-2</v>
      </c>
      <c r="P46" s="99">
        <f t="shared" si="9"/>
        <v>1916.910733787719</v>
      </c>
      <c r="Q46" s="99">
        <f t="shared" si="14"/>
        <v>1910.1160154561799</v>
      </c>
      <c r="R46" s="99">
        <f t="shared" si="15"/>
        <v>1910.0942597612298</v>
      </c>
      <c r="S46" s="101">
        <f t="shared" si="17"/>
        <v>1.4499999999998182E-3</v>
      </c>
      <c r="T46" s="100">
        <f t="shared" si="20"/>
        <v>1839.05</v>
      </c>
      <c r="U46" s="100">
        <f>1</f>
        <v>1</v>
      </c>
      <c r="V46" s="100">
        <f t="shared" si="16"/>
        <v>71.044259761229796</v>
      </c>
      <c r="W46" s="100">
        <f t="shared" si="10"/>
        <v>77.860733787719028</v>
      </c>
      <c r="X46" s="102"/>
      <c r="Y46" s="102"/>
      <c r="Z46" s="103"/>
      <c r="AA46" s="103"/>
      <c r="AB46" s="136"/>
      <c r="AC46" s="105">
        <f t="shared" si="11"/>
        <v>63</v>
      </c>
      <c r="AD46" s="105">
        <f t="shared" si="7"/>
        <v>55.4</v>
      </c>
      <c r="AE46" s="105">
        <f t="shared" si="12"/>
        <v>3.8</v>
      </c>
      <c r="AF46" s="108" t="s">
        <v>78</v>
      </c>
      <c r="AG46" s="109"/>
    </row>
    <row r="47" spans="1:33" s="110" customFormat="1" x14ac:dyDescent="0.25">
      <c r="A47" s="102"/>
      <c r="B47" s="106" t="s">
        <v>128</v>
      </c>
      <c r="C47" s="112">
        <v>9855466.7725000009</v>
      </c>
      <c r="D47" s="112">
        <v>779203.47100000002</v>
      </c>
      <c r="E47" s="113">
        <v>1840.077</v>
      </c>
      <c r="F47" s="115">
        <v>820</v>
      </c>
      <c r="G47" s="107">
        <f t="shared" si="8"/>
        <v>20</v>
      </c>
      <c r="H47" s="112">
        <v>1840.077</v>
      </c>
      <c r="I47" s="99">
        <f t="shared" si="13"/>
        <v>1.5740740819444445E-3</v>
      </c>
      <c r="J47" s="99">
        <f t="shared" si="2"/>
        <v>5.5399999999999998E-2</v>
      </c>
      <c r="K47" s="99">
        <f t="shared" si="3"/>
        <v>2.4092905999999999E-3</v>
      </c>
      <c r="L47" s="99">
        <f t="shared" si="18"/>
        <v>0.65333508624673364</v>
      </c>
      <c r="M47" s="99">
        <v>150</v>
      </c>
      <c r="N47" s="99">
        <f t="shared" si="19"/>
        <v>0.16986795828850967</v>
      </c>
      <c r="O47" s="99">
        <f t="shared" si="5"/>
        <v>2.1755694950103304E-2</v>
      </c>
      <c r="P47" s="99">
        <f t="shared" si="9"/>
        <v>1916.910733787719</v>
      </c>
      <c r="Q47" s="99">
        <f t="shared" si="14"/>
        <v>1909.9461474978914</v>
      </c>
      <c r="R47" s="99">
        <f t="shared" si="15"/>
        <v>1909.9243918029413</v>
      </c>
      <c r="S47" s="101">
        <f t="shared" si="17"/>
        <v>2.3000000000024555E-3</v>
      </c>
      <c r="T47" s="100">
        <f t="shared" si="20"/>
        <v>1839.077</v>
      </c>
      <c r="U47" s="100">
        <f>1</f>
        <v>1</v>
      </c>
      <c r="V47" s="100">
        <f t="shared" si="16"/>
        <v>70.847391802941274</v>
      </c>
      <c r="W47" s="100">
        <f t="shared" si="10"/>
        <v>77.833733787718984</v>
      </c>
      <c r="X47" s="102"/>
      <c r="Y47" s="102"/>
      <c r="Z47" s="103"/>
      <c r="AA47" s="103"/>
      <c r="AB47" s="136"/>
      <c r="AC47" s="105">
        <f t="shared" si="11"/>
        <v>63</v>
      </c>
      <c r="AD47" s="105">
        <f t="shared" si="7"/>
        <v>55.4</v>
      </c>
      <c r="AE47" s="105">
        <f t="shared" si="12"/>
        <v>3.8</v>
      </c>
      <c r="AF47" s="108" t="s">
        <v>78</v>
      </c>
      <c r="AG47" s="109"/>
    </row>
    <row r="48" spans="1:33" s="110" customFormat="1" x14ac:dyDescent="0.25">
      <c r="A48" s="102"/>
      <c r="B48" s="106" t="s">
        <v>129</v>
      </c>
      <c r="C48" s="112">
        <v>9855448.3858000003</v>
      </c>
      <c r="D48" s="112">
        <v>779211.34039999999</v>
      </c>
      <c r="E48" s="113">
        <v>1840.0940000000001</v>
      </c>
      <c r="F48" s="115">
        <v>840</v>
      </c>
      <c r="G48" s="107">
        <f t="shared" si="8"/>
        <v>20</v>
      </c>
      <c r="H48" s="112">
        <v>1840.0940000000001</v>
      </c>
      <c r="I48" s="99">
        <f t="shared" si="13"/>
        <v>1.5740740819444445E-3</v>
      </c>
      <c r="J48" s="99">
        <f t="shared" si="2"/>
        <v>5.5399999999999998E-2</v>
      </c>
      <c r="K48" s="99">
        <f t="shared" si="3"/>
        <v>2.4092905999999999E-3</v>
      </c>
      <c r="L48" s="99">
        <f t="shared" si="18"/>
        <v>0.65333508624673364</v>
      </c>
      <c r="M48" s="99">
        <v>150</v>
      </c>
      <c r="N48" s="99">
        <f t="shared" si="19"/>
        <v>0.16986795828850967</v>
      </c>
      <c r="O48" s="99">
        <f t="shared" si="5"/>
        <v>2.1755694950103304E-2</v>
      </c>
      <c r="P48" s="99">
        <f t="shared" si="9"/>
        <v>1916.910733787719</v>
      </c>
      <c r="Q48" s="99">
        <f t="shared" si="14"/>
        <v>1909.7762795396029</v>
      </c>
      <c r="R48" s="99">
        <f t="shared" si="15"/>
        <v>1909.7545238446528</v>
      </c>
      <c r="S48" s="101">
        <f t="shared" si="17"/>
        <v>2.2000000000048205E-3</v>
      </c>
      <c r="T48" s="100">
        <f t="shared" si="20"/>
        <v>1839.0940000000001</v>
      </c>
      <c r="U48" s="100">
        <f>1</f>
        <v>1</v>
      </c>
      <c r="V48" s="100">
        <f t="shared" si="16"/>
        <v>70.660523844652744</v>
      </c>
      <c r="W48" s="100">
        <f t="shared" si="10"/>
        <v>77.816733787718931</v>
      </c>
      <c r="X48" s="102"/>
      <c r="Y48" s="102"/>
      <c r="Z48" s="103"/>
      <c r="AA48" s="103"/>
      <c r="AB48" s="136"/>
      <c r="AC48" s="105">
        <f t="shared" si="11"/>
        <v>63</v>
      </c>
      <c r="AD48" s="105">
        <f t="shared" si="7"/>
        <v>55.4</v>
      </c>
      <c r="AE48" s="105">
        <f t="shared" si="12"/>
        <v>3.8</v>
      </c>
      <c r="AF48" s="108" t="s">
        <v>78</v>
      </c>
      <c r="AG48" s="109"/>
    </row>
    <row r="49" spans="1:33" s="110" customFormat="1" x14ac:dyDescent="0.25">
      <c r="A49" s="102"/>
      <c r="B49" s="106" t="s">
        <v>130</v>
      </c>
      <c r="C49" s="112">
        <v>9855429.9989999998</v>
      </c>
      <c r="D49" s="112">
        <v>779219.20979999995</v>
      </c>
      <c r="E49" s="113">
        <v>1840.037</v>
      </c>
      <c r="F49" s="115">
        <v>860</v>
      </c>
      <c r="G49" s="107">
        <f t="shared" si="8"/>
        <v>20</v>
      </c>
      <c r="H49" s="112">
        <v>1840.037</v>
      </c>
      <c r="I49" s="99">
        <f t="shared" si="13"/>
        <v>1.5740740819444445E-3</v>
      </c>
      <c r="J49" s="99">
        <f t="shared" si="2"/>
        <v>5.5399999999999998E-2</v>
      </c>
      <c r="K49" s="99">
        <f t="shared" si="3"/>
        <v>2.4092905999999999E-3</v>
      </c>
      <c r="L49" s="99">
        <f t="shared" si="18"/>
        <v>0.65333508624673364</v>
      </c>
      <c r="M49" s="99">
        <v>150</v>
      </c>
      <c r="N49" s="99">
        <f t="shared" si="19"/>
        <v>0.16986795828850967</v>
      </c>
      <c r="O49" s="99">
        <f t="shared" si="5"/>
        <v>2.1755694950103304E-2</v>
      </c>
      <c r="P49" s="99">
        <f t="shared" si="9"/>
        <v>1916.910733787719</v>
      </c>
      <c r="Q49" s="99">
        <f t="shared" si="14"/>
        <v>1909.6064115813144</v>
      </c>
      <c r="R49" s="99">
        <f t="shared" si="15"/>
        <v>1909.5846558863643</v>
      </c>
      <c r="S49" s="101">
        <f t="shared" si="17"/>
        <v>-1.9999999999981812E-3</v>
      </c>
      <c r="T49" s="100">
        <f t="shared" si="20"/>
        <v>1839.037</v>
      </c>
      <c r="U49" s="100">
        <f>1</f>
        <v>1</v>
      </c>
      <c r="V49" s="100">
        <f t="shared" si="16"/>
        <v>70.547655886364282</v>
      </c>
      <c r="W49" s="100">
        <f t="shared" si="10"/>
        <v>77.873733787718947</v>
      </c>
      <c r="X49" s="102"/>
      <c r="Y49" s="102"/>
      <c r="Z49" s="103"/>
      <c r="AA49" s="103"/>
      <c r="AB49" s="136"/>
      <c r="AC49" s="105">
        <f t="shared" si="11"/>
        <v>63</v>
      </c>
      <c r="AD49" s="105">
        <f t="shared" si="7"/>
        <v>55.4</v>
      </c>
      <c r="AE49" s="105">
        <f t="shared" si="12"/>
        <v>3.8</v>
      </c>
      <c r="AF49" s="108" t="s">
        <v>78</v>
      </c>
      <c r="AG49" s="109"/>
    </row>
    <row r="50" spans="1:33" s="110" customFormat="1" x14ac:dyDescent="0.25">
      <c r="A50" s="102"/>
      <c r="B50" s="106" t="s">
        <v>131</v>
      </c>
      <c r="C50" s="112">
        <v>9855411.6122999992</v>
      </c>
      <c r="D50" s="112">
        <v>779227.07920000004</v>
      </c>
      <c r="E50" s="113">
        <v>1840.0409999999999</v>
      </c>
      <c r="F50" s="115">
        <v>880</v>
      </c>
      <c r="G50" s="107">
        <f t="shared" si="8"/>
        <v>20</v>
      </c>
      <c r="H50" s="112">
        <v>1840.0409999999999</v>
      </c>
      <c r="I50" s="99">
        <f t="shared" si="13"/>
        <v>1.5740740819444445E-3</v>
      </c>
      <c r="J50" s="99">
        <f t="shared" si="2"/>
        <v>5.5399999999999998E-2</v>
      </c>
      <c r="K50" s="99">
        <f t="shared" si="3"/>
        <v>2.4092905999999999E-3</v>
      </c>
      <c r="L50" s="99">
        <f t="shared" si="18"/>
        <v>0.65333508624673364</v>
      </c>
      <c r="M50" s="99">
        <v>150</v>
      </c>
      <c r="N50" s="99">
        <f t="shared" si="19"/>
        <v>0.16986795828850967</v>
      </c>
      <c r="O50" s="99">
        <f t="shared" si="5"/>
        <v>2.1755694950103304E-2</v>
      </c>
      <c r="P50" s="99">
        <f t="shared" si="9"/>
        <v>1916.910733787719</v>
      </c>
      <c r="Q50" s="99">
        <f t="shared" si="14"/>
        <v>1909.436543623026</v>
      </c>
      <c r="R50" s="99">
        <f t="shared" si="15"/>
        <v>1909.4147879280758</v>
      </c>
      <c r="S50" s="101">
        <f t="shared" si="17"/>
        <v>-2.6500000000055481E-3</v>
      </c>
      <c r="T50" s="100">
        <f t="shared" si="20"/>
        <v>1839.0409999999999</v>
      </c>
      <c r="U50" s="100">
        <f>1</f>
        <v>1</v>
      </c>
      <c r="V50" s="100">
        <f t="shared" si="16"/>
        <v>70.373787928075899</v>
      </c>
      <c r="W50" s="100">
        <f t="shared" si="10"/>
        <v>77.869733787719042</v>
      </c>
      <c r="X50" s="102"/>
      <c r="Y50" s="102"/>
      <c r="Z50" s="103"/>
      <c r="AA50" s="103"/>
      <c r="AB50" s="136"/>
      <c r="AC50" s="105">
        <f t="shared" si="11"/>
        <v>63</v>
      </c>
      <c r="AD50" s="105">
        <f t="shared" si="7"/>
        <v>55.4</v>
      </c>
      <c r="AE50" s="105">
        <f t="shared" si="12"/>
        <v>3.8</v>
      </c>
      <c r="AF50" s="108" t="s">
        <v>78</v>
      </c>
      <c r="AG50" s="109"/>
    </row>
    <row r="51" spans="1:33" s="110" customFormat="1" x14ac:dyDescent="0.25">
      <c r="A51" s="102"/>
      <c r="B51" s="106" t="s">
        <v>132</v>
      </c>
      <c r="C51" s="112">
        <v>9855393.2255000006</v>
      </c>
      <c r="D51" s="112">
        <v>779234.9486</v>
      </c>
      <c r="E51" s="113">
        <v>1840.0619999999999</v>
      </c>
      <c r="F51" s="115">
        <v>900</v>
      </c>
      <c r="G51" s="107">
        <f t="shared" si="8"/>
        <v>20</v>
      </c>
      <c r="H51" s="112">
        <v>1840.0619999999999</v>
      </c>
      <c r="I51" s="99">
        <f t="shared" si="13"/>
        <v>1.5740740819444445E-3</v>
      </c>
      <c r="J51" s="99">
        <f t="shared" si="2"/>
        <v>5.5399999999999998E-2</v>
      </c>
      <c r="K51" s="99">
        <f t="shared" si="3"/>
        <v>2.4092905999999999E-3</v>
      </c>
      <c r="L51" s="99">
        <f t="shared" si="18"/>
        <v>0.65333508624673364</v>
      </c>
      <c r="M51" s="99">
        <v>150</v>
      </c>
      <c r="N51" s="99">
        <f t="shared" si="19"/>
        <v>0.16986795828850967</v>
      </c>
      <c r="O51" s="99">
        <f t="shared" si="5"/>
        <v>2.1755694950103304E-2</v>
      </c>
      <c r="P51" s="99">
        <f t="shared" si="9"/>
        <v>1916.910733787719</v>
      </c>
      <c r="Q51" s="99">
        <f t="shared" si="14"/>
        <v>1909.2666756647375</v>
      </c>
      <c r="R51" s="99">
        <f t="shared" si="15"/>
        <v>1909.2449199697874</v>
      </c>
      <c r="S51" s="101">
        <f t="shared" si="17"/>
        <v>1.2499999999931789E-3</v>
      </c>
      <c r="T51" s="100">
        <f t="shared" si="20"/>
        <v>1839.0619999999999</v>
      </c>
      <c r="U51" s="100">
        <f>1</f>
        <v>1</v>
      </c>
      <c r="V51" s="100">
        <f t="shared" si="16"/>
        <v>70.182919969787463</v>
      </c>
      <c r="W51" s="100">
        <f t="shared" si="10"/>
        <v>77.848733787719084</v>
      </c>
      <c r="X51" s="102"/>
      <c r="Y51" s="102"/>
      <c r="Z51" s="103"/>
      <c r="AA51" s="103"/>
      <c r="AB51" s="136"/>
      <c r="AC51" s="105">
        <f t="shared" si="11"/>
        <v>63</v>
      </c>
      <c r="AD51" s="105">
        <f t="shared" si="7"/>
        <v>55.4</v>
      </c>
      <c r="AE51" s="105">
        <f t="shared" si="12"/>
        <v>3.8</v>
      </c>
      <c r="AF51" s="108" t="s">
        <v>78</v>
      </c>
      <c r="AG51" s="109"/>
    </row>
    <row r="52" spans="1:33" s="110" customFormat="1" x14ac:dyDescent="0.25">
      <c r="A52" s="102"/>
      <c r="B52" s="106" t="s">
        <v>133</v>
      </c>
      <c r="C52" s="112">
        <v>9855374.8388</v>
      </c>
      <c r="D52" s="112">
        <v>779242.81799999997</v>
      </c>
      <c r="E52" s="113">
        <v>1840.056</v>
      </c>
      <c r="F52" s="115">
        <v>920</v>
      </c>
      <c r="G52" s="107">
        <f t="shared" si="8"/>
        <v>20</v>
      </c>
      <c r="H52" s="112">
        <v>1840.056</v>
      </c>
      <c r="I52" s="99">
        <f t="shared" si="13"/>
        <v>1.5740740819444445E-3</v>
      </c>
      <c r="J52" s="99">
        <f t="shared" si="2"/>
        <v>5.5399999999999998E-2</v>
      </c>
      <c r="K52" s="99">
        <f t="shared" si="3"/>
        <v>2.4092905999999999E-3</v>
      </c>
      <c r="L52" s="99">
        <f t="shared" si="18"/>
        <v>0.65333508624673364</v>
      </c>
      <c r="M52" s="99">
        <v>150</v>
      </c>
      <c r="N52" s="99">
        <f t="shared" si="19"/>
        <v>0.16986795828850967</v>
      </c>
      <c r="O52" s="99">
        <f t="shared" si="5"/>
        <v>2.1755694950103304E-2</v>
      </c>
      <c r="P52" s="99">
        <f t="shared" si="9"/>
        <v>1916.910733787719</v>
      </c>
      <c r="Q52" s="99">
        <f t="shared" si="14"/>
        <v>1909.096807706449</v>
      </c>
      <c r="R52" s="99">
        <f t="shared" si="15"/>
        <v>1909.0750520114989</v>
      </c>
      <c r="S52" s="101">
        <f t="shared" si="17"/>
        <v>7.500000000050022E-4</v>
      </c>
      <c r="T52" s="100">
        <f t="shared" si="20"/>
        <v>1839.056</v>
      </c>
      <c r="U52" s="100">
        <f>1</f>
        <v>1</v>
      </c>
      <c r="V52" s="100">
        <f t="shared" si="16"/>
        <v>70.019052011498843</v>
      </c>
      <c r="W52" s="100">
        <f t="shared" si="10"/>
        <v>77.854733787718942</v>
      </c>
      <c r="X52" s="102"/>
      <c r="Y52" s="102"/>
      <c r="Z52" s="103"/>
      <c r="AA52" s="103"/>
      <c r="AB52" s="136"/>
      <c r="AC52" s="105">
        <f t="shared" si="11"/>
        <v>63</v>
      </c>
      <c r="AD52" s="105">
        <f t="shared" si="7"/>
        <v>55.4</v>
      </c>
      <c r="AE52" s="105">
        <f t="shared" si="12"/>
        <v>3.8</v>
      </c>
      <c r="AF52" s="108" t="s">
        <v>78</v>
      </c>
      <c r="AG52" s="109"/>
    </row>
    <row r="53" spans="1:33" s="110" customFormat="1" x14ac:dyDescent="0.25">
      <c r="A53" s="102"/>
      <c r="B53" s="106" t="s">
        <v>134</v>
      </c>
      <c r="C53" s="112">
        <v>9855356.4519999996</v>
      </c>
      <c r="D53" s="112">
        <v>779250.68740000005</v>
      </c>
      <c r="E53" s="113">
        <v>1840.0250000000001</v>
      </c>
      <c r="F53" s="115">
        <v>940</v>
      </c>
      <c r="G53" s="107">
        <f t="shared" si="8"/>
        <v>20</v>
      </c>
      <c r="H53" s="112">
        <v>1840.0250000000001</v>
      </c>
      <c r="I53" s="99">
        <f t="shared" si="13"/>
        <v>1.5740740819444445E-3</v>
      </c>
      <c r="J53" s="99">
        <f t="shared" si="2"/>
        <v>5.5399999999999998E-2</v>
      </c>
      <c r="K53" s="99">
        <f t="shared" si="3"/>
        <v>2.4092905999999999E-3</v>
      </c>
      <c r="L53" s="99">
        <f t="shared" si="18"/>
        <v>0.65333508624673364</v>
      </c>
      <c r="M53" s="99">
        <v>150</v>
      </c>
      <c r="N53" s="99">
        <f t="shared" si="19"/>
        <v>0.16986795828850967</v>
      </c>
      <c r="O53" s="99">
        <f t="shared" si="5"/>
        <v>2.1755694950103304E-2</v>
      </c>
      <c r="P53" s="99">
        <f t="shared" si="9"/>
        <v>1916.910733787719</v>
      </c>
      <c r="Q53" s="99">
        <f t="shared" si="14"/>
        <v>1908.9269397481605</v>
      </c>
      <c r="R53" s="99">
        <f t="shared" si="15"/>
        <v>1908.9051840532104</v>
      </c>
      <c r="S53" s="101">
        <f t="shared" si="17"/>
        <v>-1.8499999999903594E-3</v>
      </c>
      <c r="T53" s="100">
        <f t="shared" si="20"/>
        <v>1839.0250000000001</v>
      </c>
      <c r="U53" s="100">
        <f>1</f>
        <v>1</v>
      </c>
      <c r="V53" s="100">
        <f t="shared" si="16"/>
        <v>69.880184053210314</v>
      </c>
      <c r="W53" s="100">
        <f t="shared" si="10"/>
        <v>77.885733787718891</v>
      </c>
      <c r="X53" s="102"/>
      <c r="Y53" s="102"/>
      <c r="Z53" s="103"/>
      <c r="AA53" s="103"/>
      <c r="AB53" s="136"/>
      <c r="AC53" s="105">
        <f t="shared" si="11"/>
        <v>63</v>
      </c>
      <c r="AD53" s="105">
        <f t="shared" si="7"/>
        <v>55.4</v>
      </c>
      <c r="AE53" s="105">
        <f t="shared" si="12"/>
        <v>3.8</v>
      </c>
      <c r="AF53" s="108" t="s">
        <v>78</v>
      </c>
      <c r="AG53" s="109"/>
    </row>
    <row r="54" spans="1:33" s="110" customFormat="1" x14ac:dyDescent="0.25">
      <c r="A54" s="102"/>
      <c r="B54" s="106" t="s">
        <v>135</v>
      </c>
      <c r="C54" s="112">
        <v>9855338.0653000008</v>
      </c>
      <c r="D54" s="112">
        <v>779258.55680000002</v>
      </c>
      <c r="E54" s="113">
        <v>1840.046</v>
      </c>
      <c r="F54" s="115">
        <v>960</v>
      </c>
      <c r="G54" s="107">
        <f t="shared" si="8"/>
        <v>20</v>
      </c>
      <c r="H54" s="112">
        <v>1840.046</v>
      </c>
      <c r="I54" s="99">
        <f t="shared" si="13"/>
        <v>1.5740740819444445E-3</v>
      </c>
      <c r="J54" s="99">
        <f t="shared" si="2"/>
        <v>5.5399999999999998E-2</v>
      </c>
      <c r="K54" s="99">
        <f t="shared" si="3"/>
        <v>2.4092905999999999E-3</v>
      </c>
      <c r="L54" s="99">
        <f t="shared" si="18"/>
        <v>0.65333508624673364</v>
      </c>
      <c r="M54" s="99">
        <v>150</v>
      </c>
      <c r="N54" s="99">
        <f t="shared" si="19"/>
        <v>0.16986795828850967</v>
      </c>
      <c r="O54" s="99">
        <f t="shared" si="5"/>
        <v>2.1755694950103304E-2</v>
      </c>
      <c r="P54" s="99">
        <f t="shared" si="9"/>
        <v>1916.910733787719</v>
      </c>
      <c r="Q54" s="99">
        <f t="shared" si="14"/>
        <v>1908.757071789872</v>
      </c>
      <c r="R54" s="99">
        <f t="shared" si="15"/>
        <v>1908.7353160949219</v>
      </c>
      <c r="S54" s="101">
        <f t="shared" si="17"/>
        <v>-4.999999999995453E-4</v>
      </c>
      <c r="T54" s="100">
        <f t="shared" si="20"/>
        <v>1839.046</v>
      </c>
      <c r="U54" s="100">
        <f>1</f>
        <v>1</v>
      </c>
      <c r="V54" s="100">
        <f t="shared" si="16"/>
        <v>69.689316094921878</v>
      </c>
      <c r="W54" s="100">
        <f t="shared" si="10"/>
        <v>77.864733787718933</v>
      </c>
      <c r="X54" s="102"/>
      <c r="Y54" s="102"/>
      <c r="Z54" s="103"/>
      <c r="AA54" s="103"/>
      <c r="AB54" s="136"/>
      <c r="AC54" s="105">
        <f t="shared" si="11"/>
        <v>63</v>
      </c>
      <c r="AD54" s="105">
        <f t="shared" si="7"/>
        <v>55.4</v>
      </c>
      <c r="AE54" s="105">
        <f t="shared" si="12"/>
        <v>3.8</v>
      </c>
      <c r="AF54" s="108" t="s">
        <v>78</v>
      </c>
      <c r="AG54" s="109"/>
    </row>
    <row r="55" spans="1:33" s="110" customFormat="1" x14ac:dyDescent="0.25">
      <c r="A55" s="102"/>
      <c r="B55" s="106" t="s">
        <v>136</v>
      </c>
      <c r="C55" s="112">
        <v>9855319.6785000004</v>
      </c>
      <c r="D55" s="112">
        <v>779266.42610000004</v>
      </c>
      <c r="E55" s="113">
        <v>1840.066</v>
      </c>
      <c r="F55" s="115">
        <v>980</v>
      </c>
      <c r="G55" s="107">
        <f t="shared" si="8"/>
        <v>20</v>
      </c>
      <c r="H55" s="112">
        <v>1840.066</v>
      </c>
      <c r="I55" s="99">
        <f t="shared" si="13"/>
        <v>1.5740740819444445E-3</v>
      </c>
      <c r="J55" s="99">
        <f t="shared" si="2"/>
        <v>5.5399999999999998E-2</v>
      </c>
      <c r="K55" s="99">
        <f t="shared" si="3"/>
        <v>2.4092905999999999E-3</v>
      </c>
      <c r="L55" s="99">
        <f t="shared" si="18"/>
        <v>0.65333508624673364</v>
      </c>
      <c r="M55" s="99">
        <v>150</v>
      </c>
      <c r="N55" s="99">
        <f t="shared" si="19"/>
        <v>0.16986795828850967</v>
      </c>
      <c r="O55" s="99">
        <f t="shared" si="5"/>
        <v>2.1755694950103304E-2</v>
      </c>
      <c r="P55" s="99">
        <f t="shared" si="9"/>
        <v>1916.910733787719</v>
      </c>
      <c r="Q55" s="99">
        <f t="shared" si="14"/>
        <v>1908.5872038315836</v>
      </c>
      <c r="R55" s="99">
        <f t="shared" si="15"/>
        <v>1908.5654481366334</v>
      </c>
      <c r="S55" s="101">
        <f t="shared" si="17"/>
        <v>2.0499999999969987E-3</v>
      </c>
      <c r="T55" s="100">
        <f t="shared" si="20"/>
        <v>1839.066</v>
      </c>
      <c r="U55" s="100">
        <f>1</f>
        <v>1</v>
      </c>
      <c r="V55" s="100">
        <f t="shared" si="16"/>
        <v>69.499448136633418</v>
      </c>
      <c r="W55" s="100">
        <f t="shared" si="10"/>
        <v>77.844733787718951</v>
      </c>
      <c r="X55" s="102"/>
      <c r="Y55" s="102"/>
      <c r="Z55" s="103"/>
      <c r="AA55" s="103"/>
      <c r="AB55" s="136"/>
      <c r="AC55" s="105">
        <f t="shared" si="11"/>
        <v>63</v>
      </c>
      <c r="AD55" s="105">
        <f t="shared" si="7"/>
        <v>55.4</v>
      </c>
      <c r="AE55" s="105">
        <f t="shared" si="12"/>
        <v>3.8</v>
      </c>
      <c r="AF55" s="108" t="s">
        <v>78</v>
      </c>
      <c r="AG55" s="109"/>
    </row>
    <row r="56" spans="1:33" s="110" customFormat="1" x14ac:dyDescent="0.25">
      <c r="A56" s="102"/>
      <c r="B56" s="106" t="s">
        <v>137</v>
      </c>
      <c r="C56" s="112">
        <v>9855301.2917999998</v>
      </c>
      <c r="D56" s="112">
        <v>779274.29550000001</v>
      </c>
      <c r="E56" s="113">
        <v>1840.068</v>
      </c>
      <c r="F56" s="115">
        <v>1000</v>
      </c>
      <c r="G56" s="107">
        <f t="shared" si="8"/>
        <v>20</v>
      </c>
      <c r="H56" s="112">
        <v>1840.068</v>
      </c>
      <c r="I56" s="99">
        <f t="shared" si="13"/>
        <v>1.5740740819444445E-3</v>
      </c>
      <c r="J56" s="99">
        <f t="shared" si="2"/>
        <v>5.5399999999999998E-2</v>
      </c>
      <c r="K56" s="99">
        <f t="shared" si="3"/>
        <v>2.4092905999999999E-3</v>
      </c>
      <c r="L56" s="99">
        <f t="shared" si="18"/>
        <v>0.65333508624673364</v>
      </c>
      <c r="M56" s="99">
        <v>150</v>
      </c>
      <c r="N56" s="99">
        <f t="shared" si="19"/>
        <v>0.16986795828850967</v>
      </c>
      <c r="O56" s="99">
        <f t="shared" si="5"/>
        <v>2.1755694950103304E-2</v>
      </c>
      <c r="P56" s="99">
        <f t="shared" si="9"/>
        <v>1916.910733787719</v>
      </c>
      <c r="Q56" s="99">
        <f t="shared" si="14"/>
        <v>1908.4173358732951</v>
      </c>
      <c r="R56" s="99">
        <f t="shared" si="15"/>
        <v>1908.395580178345</v>
      </c>
      <c r="S56" s="101">
        <f t="shared" si="17"/>
        <v>1.0999999999967258E-3</v>
      </c>
      <c r="T56" s="100">
        <f t="shared" si="20"/>
        <v>1839.068</v>
      </c>
      <c r="U56" s="100">
        <f>1</f>
        <v>1</v>
      </c>
      <c r="V56" s="100">
        <f t="shared" si="16"/>
        <v>69.327580178344988</v>
      </c>
      <c r="W56" s="100">
        <f t="shared" si="10"/>
        <v>77.842733787718998</v>
      </c>
      <c r="X56" s="102"/>
      <c r="Y56" s="102"/>
      <c r="Z56" s="103"/>
      <c r="AA56" s="103"/>
      <c r="AB56" s="136" t="s">
        <v>360</v>
      </c>
      <c r="AC56" s="105">
        <f t="shared" si="11"/>
        <v>63</v>
      </c>
      <c r="AD56" s="105">
        <f t="shared" si="7"/>
        <v>55.4</v>
      </c>
      <c r="AE56" s="105">
        <f t="shared" si="12"/>
        <v>3.8</v>
      </c>
      <c r="AF56" s="108" t="s">
        <v>78</v>
      </c>
      <c r="AG56" s="109"/>
    </row>
    <row r="57" spans="1:33" s="110" customFormat="1" x14ac:dyDescent="0.25">
      <c r="A57" s="102"/>
      <c r="B57" s="106" t="s">
        <v>138</v>
      </c>
      <c r="C57" s="112">
        <v>9855282.9049999993</v>
      </c>
      <c r="D57" s="112">
        <v>779282.16489999997</v>
      </c>
      <c r="E57" s="113">
        <v>1840.0619999999999</v>
      </c>
      <c r="F57" s="115">
        <v>1020</v>
      </c>
      <c r="G57" s="107">
        <f t="shared" si="8"/>
        <v>20</v>
      </c>
      <c r="H57" s="112">
        <v>1840.0619999999999</v>
      </c>
      <c r="I57" s="99">
        <f t="shared" si="13"/>
        <v>1.5740740819444445E-3</v>
      </c>
      <c r="J57" s="99">
        <f t="shared" si="2"/>
        <v>5.5399999999999998E-2</v>
      </c>
      <c r="K57" s="99">
        <f t="shared" si="3"/>
        <v>2.4092905999999999E-3</v>
      </c>
      <c r="L57" s="99">
        <f t="shared" si="18"/>
        <v>0.65333508624673364</v>
      </c>
      <c r="M57" s="99">
        <v>150</v>
      </c>
      <c r="N57" s="99">
        <f t="shared" si="19"/>
        <v>0.16986795828850967</v>
      </c>
      <c r="O57" s="99">
        <f t="shared" si="5"/>
        <v>2.1755694950103304E-2</v>
      </c>
      <c r="P57" s="99">
        <f t="shared" si="9"/>
        <v>1916.910733787719</v>
      </c>
      <c r="Q57" s="99">
        <f t="shared" si="14"/>
        <v>1908.2474679150066</v>
      </c>
      <c r="R57" s="99">
        <f t="shared" si="15"/>
        <v>1908.2257122200565</v>
      </c>
      <c r="S57" s="101">
        <f t="shared" si="17"/>
        <v>-2.0000000000663931E-4</v>
      </c>
      <c r="T57" s="100">
        <f t="shared" si="20"/>
        <v>1839.0619999999999</v>
      </c>
      <c r="U57" s="100">
        <f>1</f>
        <v>1</v>
      </c>
      <c r="V57" s="100">
        <f t="shared" si="16"/>
        <v>69.163712220056595</v>
      </c>
      <c r="W57" s="100">
        <f t="shared" si="10"/>
        <v>77.848733787719084</v>
      </c>
      <c r="X57" s="102"/>
      <c r="Y57" s="102"/>
      <c r="Z57" s="103"/>
      <c r="AA57" s="103"/>
      <c r="AB57" s="136"/>
      <c r="AC57" s="105">
        <f t="shared" si="11"/>
        <v>63</v>
      </c>
      <c r="AD57" s="105">
        <f t="shared" si="7"/>
        <v>55.4</v>
      </c>
      <c r="AE57" s="105">
        <f t="shared" si="12"/>
        <v>3.8</v>
      </c>
      <c r="AF57" s="108" t="s">
        <v>78</v>
      </c>
      <c r="AG57" s="109"/>
    </row>
    <row r="58" spans="1:33" s="110" customFormat="1" x14ac:dyDescent="0.25">
      <c r="A58" s="102"/>
      <c r="B58" s="106" t="s">
        <v>139</v>
      </c>
      <c r="C58" s="112">
        <v>9855264.5183000006</v>
      </c>
      <c r="D58" s="112">
        <v>779290.03430000006</v>
      </c>
      <c r="E58" s="113">
        <v>1840.0540000000001</v>
      </c>
      <c r="F58" s="115">
        <v>1040</v>
      </c>
      <c r="G58" s="107">
        <f t="shared" si="8"/>
        <v>20</v>
      </c>
      <c r="H58" s="112">
        <v>1840.0540000000001</v>
      </c>
      <c r="I58" s="99">
        <f t="shared" si="13"/>
        <v>1.5740740819444445E-3</v>
      </c>
      <c r="J58" s="99">
        <f t="shared" si="2"/>
        <v>5.5399999999999998E-2</v>
      </c>
      <c r="K58" s="99">
        <f t="shared" si="3"/>
        <v>2.4092905999999999E-3</v>
      </c>
      <c r="L58" s="99">
        <f t="shared" si="18"/>
        <v>0.65333508624673364</v>
      </c>
      <c r="M58" s="99">
        <v>150</v>
      </c>
      <c r="N58" s="99">
        <f t="shared" si="19"/>
        <v>0.16986795828850967</v>
      </c>
      <c r="O58" s="99">
        <f t="shared" si="5"/>
        <v>2.1755694950103304E-2</v>
      </c>
      <c r="P58" s="99">
        <f t="shared" si="9"/>
        <v>1916.910733787719</v>
      </c>
      <c r="Q58" s="99">
        <f t="shared" si="14"/>
        <v>1908.0775999567181</v>
      </c>
      <c r="R58" s="99">
        <f t="shared" si="15"/>
        <v>1908.055844261768</v>
      </c>
      <c r="S58" s="101">
        <f t="shared" si="17"/>
        <v>-6.9999999999481588E-4</v>
      </c>
      <c r="T58" s="100">
        <f t="shared" si="20"/>
        <v>1839.0540000000001</v>
      </c>
      <c r="U58" s="100">
        <f>1</f>
        <v>1</v>
      </c>
      <c r="V58" s="100">
        <f t="shared" si="16"/>
        <v>69.001844261767928</v>
      </c>
      <c r="W58" s="100">
        <f t="shared" si="10"/>
        <v>77.856733787718895</v>
      </c>
      <c r="X58" s="102"/>
      <c r="Y58" s="102"/>
      <c r="Z58" s="103"/>
      <c r="AA58" s="103"/>
      <c r="AB58" s="136"/>
      <c r="AC58" s="105">
        <f t="shared" si="11"/>
        <v>63</v>
      </c>
      <c r="AD58" s="105">
        <f t="shared" si="7"/>
        <v>55.4</v>
      </c>
      <c r="AE58" s="105">
        <f t="shared" si="12"/>
        <v>3.8</v>
      </c>
      <c r="AF58" s="108" t="s">
        <v>78</v>
      </c>
      <c r="AG58" s="109"/>
    </row>
    <row r="59" spans="1:33" s="110" customFormat="1" x14ac:dyDescent="0.25">
      <c r="A59" s="102"/>
      <c r="B59" s="106" t="s">
        <v>140</v>
      </c>
      <c r="C59" s="112">
        <v>9855246.1315000001</v>
      </c>
      <c r="D59" s="112">
        <v>779297.90370000002</v>
      </c>
      <c r="E59" s="113">
        <v>1840.046</v>
      </c>
      <c r="F59" s="115">
        <v>1060</v>
      </c>
      <c r="G59" s="107">
        <f t="shared" si="8"/>
        <v>20</v>
      </c>
      <c r="H59" s="112">
        <v>1840.046</v>
      </c>
      <c r="I59" s="99">
        <f t="shared" si="13"/>
        <v>1.5740740819444445E-3</v>
      </c>
      <c r="J59" s="99">
        <f t="shared" si="2"/>
        <v>5.5399999999999998E-2</v>
      </c>
      <c r="K59" s="99">
        <f t="shared" si="3"/>
        <v>2.4092905999999999E-3</v>
      </c>
      <c r="L59" s="99">
        <f t="shared" si="18"/>
        <v>0.65333508624673364</v>
      </c>
      <c r="M59" s="99">
        <v>150</v>
      </c>
      <c r="N59" s="99">
        <f t="shared" si="19"/>
        <v>0.16986795828850967</v>
      </c>
      <c r="O59" s="99">
        <f t="shared" si="5"/>
        <v>2.1755694950103304E-2</v>
      </c>
      <c r="P59" s="99">
        <f t="shared" si="9"/>
        <v>1916.910733787719</v>
      </c>
      <c r="Q59" s="99">
        <f t="shared" si="14"/>
        <v>1907.9077319984297</v>
      </c>
      <c r="R59" s="99">
        <f t="shared" si="15"/>
        <v>1907.8859763034795</v>
      </c>
      <c r="S59" s="101">
        <f t="shared" si="17"/>
        <v>-7.9999999999245117E-4</v>
      </c>
      <c r="T59" s="100">
        <f t="shared" si="20"/>
        <v>1839.046</v>
      </c>
      <c r="U59" s="100">
        <f>1</f>
        <v>1</v>
      </c>
      <c r="V59" s="100">
        <f t="shared" si="16"/>
        <v>68.839976303479489</v>
      </c>
      <c r="W59" s="100">
        <f t="shared" si="10"/>
        <v>77.864733787718933</v>
      </c>
      <c r="X59" s="102"/>
      <c r="Y59" s="102"/>
      <c r="Z59" s="103"/>
      <c r="AA59" s="103"/>
      <c r="AB59" s="136"/>
      <c r="AC59" s="105">
        <f t="shared" si="11"/>
        <v>63</v>
      </c>
      <c r="AD59" s="105">
        <f t="shared" si="7"/>
        <v>55.4</v>
      </c>
      <c r="AE59" s="105">
        <f t="shared" si="12"/>
        <v>3.8</v>
      </c>
      <c r="AF59" s="108" t="s">
        <v>78</v>
      </c>
      <c r="AG59" s="109"/>
    </row>
    <row r="60" spans="1:33" s="110" customFormat="1" x14ac:dyDescent="0.25">
      <c r="A60" s="102"/>
      <c r="B60" s="106" t="s">
        <v>141</v>
      </c>
      <c r="C60" s="112">
        <v>9855227.7447999995</v>
      </c>
      <c r="D60" s="112">
        <v>779305.77309999999</v>
      </c>
      <c r="E60" s="113">
        <v>1840.0039999999999</v>
      </c>
      <c r="F60" s="115">
        <v>1080</v>
      </c>
      <c r="G60" s="107">
        <f t="shared" si="8"/>
        <v>20</v>
      </c>
      <c r="H60" s="112">
        <v>1840.0039999999999</v>
      </c>
      <c r="I60" s="99">
        <f t="shared" si="13"/>
        <v>1.5740740819444445E-3</v>
      </c>
      <c r="J60" s="99">
        <f t="shared" si="2"/>
        <v>5.5399999999999998E-2</v>
      </c>
      <c r="K60" s="99">
        <f t="shared" si="3"/>
        <v>2.4092905999999999E-3</v>
      </c>
      <c r="L60" s="99">
        <f t="shared" si="18"/>
        <v>0.65333508624673364</v>
      </c>
      <c r="M60" s="99">
        <v>150</v>
      </c>
      <c r="N60" s="99">
        <f t="shared" si="19"/>
        <v>0.16986795828850967</v>
      </c>
      <c r="O60" s="99">
        <f t="shared" si="5"/>
        <v>2.1755694950103304E-2</v>
      </c>
      <c r="P60" s="99">
        <f t="shared" si="9"/>
        <v>1916.910733787719</v>
      </c>
      <c r="Q60" s="99">
        <f t="shared" si="14"/>
        <v>1907.7378640401412</v>
      </c>
      <c r="R60" s="99">
        <f t="shared" si="15"/>
        <v>1907.7161083451911</v>
      </c>
      <c r="S60" s="101">
        <f t="shared" si="17"/>
        <v>-2.5000000000090948E-3</v>
      </c>
      <c r="T60" s="100">
        <f t="shared" si="20"/>
        <v>1839.0039999999999</v>
      </c>
      <c r="U60" s="100">
        <f>1</f>
        <v>1</v>
      </c>
      <c r="V60" s="100">
        <f t="shared" si="16"/>
        <v>68.712108345191155</v>
      </c>
      <c r="W60" s="100">
        <f t="shared" si="10"/>
        <v>77.906733787719077</v>
      </c>
      <c r="X60" s="102"/>
      <c r="Y60" s="102"/>
      <c r="Z60" s="103"/>
      <c r="AA60" s="103"/>
      <c r="AB60" s="136"/>
      <c r="AC60" s="105">
        <f t="shared" si="11"/>
        <v>63</v>
      </c>
      <c r="AD60" s="105">
        <f t="shared" si="7"/>
        <v>55.4</v>
      </c>
      <c r="AE60" s="105">
        <f t="shared" si="12"/>
        <v>3.8</v>
      </c>
      <c r="AF60" s="108" t="s">
        <v>78</v>
      </c>
      <c r="AG60" s="109"/>
    </row>
    <row r="61" spans="1:33" s="110" customFormat="1" x14ac:dyDescent="0.25">
      <c r="A61" s="102"/>
      <c r="B61" s="106" t="s">
        <v>142</v>
      </c>
      <c r="C61" s="112">
        <v>9855209.3579999991</v>
      </c>
      <c r="D61" s="112">
        <v>779313.64249999996</v>
      </c>
      <c r="E61" s="113">
        <v>1839.944</v>
      </c>
      <c r="F61" s="115">
        <v>1100</v>
      </c>
      <c r="G61" s="107">
        <f t="shared" si="8"/>
        <v>20</v>
      </c>
      <c r="H61" s="112">
        <v>1839.944</v>
      </c>
      <c r="I61" s="99">
        <f t="shared" si="13"/>
        <v>1.5740740819444445E-3</v>
      </c>
      <c r="J61" s="99">
        <f t="shared" si="2"/>
        <v>5.5399999999999998E-2</v>
      </c>
      <c r="K61" s="99">
        <f t="shared" si="3"/>
        <v>2.4092905999999999E-3</v>
      </c>
      <c r="L61" s="99">
        <f t="shared" si="18"/>
        <v>0.65333508624673364</v>
      </c>
      <c r="M61" s="99">
        <v>150</v>
      </c>
      <c r="N61" s="99">
        <f t="shared" si="19"/>
        <v>0.16986795828850967</v>
      </c>
      <c r="O61" s="99">
        <f t="shared" si="5"/>
        <v>2.1755694950103304E-2</v>
      </c>
      <c r="P61" s="99">
        <f t="shared" si="9"/>
        <v>1916.910733787719</v>
      </c>
      <c r="Q61" s="99">
        <f t="shared" si="14"/>
        <v>1907.5679960818527</v>
      </c>
      <c r="R61" s="99">
        <f t="shared" si="15"/>
        <v>1907.5462403869026</v>
      </c>
      <c r="S61" s="101">
        <f t="shared" si="17"/>
        <v>-5.1000000000044569E-3</v>
      </c>
      <c r="T61" s="100">
        <f t="shared" si="20"/>
        <v>1838.944</v>
      </c>
      <c r="U61" s="100">
        <f>1</f>
        <v>1</v>
      </c>
      <c r="V61" s="100">
        <f t="shared" si="16"/>
        <v>68.602240386902622</v>
      </c>
      <c r="W61" s="100">
        <f t="shared" si="10"/>
        <v>77.966733787719022</v>
      </c>
      <c r="X61" s="102"/>
      <c r="Y61" s="102"/>
      <c r="Z61" s="103"/>
      <c r="AA61" s="103"/>
      <c r="AB61" s="136"/>
      <c r="AC61" s="105">
        <f t="shared" si="11"/>
        <v>63</v>
      </c>
      <c r="AD61" s="105">
        <f t="shared" si="7"/>
        <v>55.4</v>
      </c>
      <c r="AE61" s="105">
        <f t="shared" si="12"/>
        <v>3.8</v>
      </c>
      <c r="AF61" s="108" t="s">
        <v>78</v>
      </c>
      <c r="AG61" s="109"/>
    </row>
    <row r="62" spans="1:33" s="110" customFormat="1" x14ac:dyDescent="0.25">
      <c r="A62" s="102"/>
      <c r="B62" s="106" t="s">
        <v>143</v>
      </c>
      <c r="C62" s="112">
        <v>9855190.9712000005</v>
      </c>
      <c r="D62" s="112">
        <v>779321.51190000004</v>
      </c>
      <c r="E62" s="113">
        <v>1839.8779999999999</v>
      </c>
      <c r="F62" s="115">
        <v>1120</v>
      </c>
      <c r="G62" s="107">
        <f t="shared" si="8"/>
        <v>20</v>
      </c>
      <c r="H62" s="112">
        <v>1839.8779999999999</v>
      </c>
      <c r="I62" s="99">
        <f t="shared" si="13"/>
        <v>1.5740740819444445E-3</v>
      </c>
      <c r="J62" s="99">
        <f t="shared" si="2"/>
        <v>5.5399999999999998E-2</v>
      </c>
      <c r="K62" s="99">
        <f t="shared" si="3"/>
        <v>2.4092905999999999E-3</v>
      </c>
      <c r="L62" s="99">
        <f t="shared" si="18"/>
        <v>0.65333508624673364</v>
      </c>
      <c r="M62" s="99">
        <v>150</v>
      </c>
      <c r="N62" s="99">
        <f t="shared" si="19"/>
        <v>0.16986795828850967</v>
      </c>
      <c r="O62" s="99">
        <f t="shared" si="5"/>
        <v>2.1755694950103304E-2</v>
      </c>
      <c r="P62" s="99">
        <f t="shared" si="9"/>
        <v>1916.910733787719</v>
      </c>
      <c r="Q62" s="99">
        <f t="shared" si="14"/>
        <v>1907.3981281235642</v>
      </c>
      <c r="R62" s="99">
        <f t="shared" si="15"/>
        <v>1907.3763724286141</v>
      </c>
      <c r="S62" s="101">
        <f t="shared" si="17"/>
        <v>-6.2999999999988178E-3</v>
      </c>
      <c r="T62" s="100">
        <f t="shared" si="20"/>
        <v>1838.8779999999999</v>
      </c>
      <c r="U62" s="100">
        <f>1</f>
        <v>1</v>
      </c>
      <c r="V62" s="100">
        <f t="shared" si="16"/>
        <v>68.498372428614175</v>
      </c>
      <c r="W62" s="100">
        <f t="shared" si="10"/>
        <v>78.032733787719053</v>
      </c>
      <c r="X62" s="102"/>
      <c r="Y62" s="102"/>
      <c r="Z62" s="103"/>
      <c r="AA62" s="103"/>
      <c r="AB62" s="136"/>
      <c r="AC62" s="105">
        <f t="shared" si="11"/>
        <v>63</v>
      </c>
      <c r="AD62" s="105">
        <f t="shared" si="7"/>
        <v>55.4</v>
      </c>
      <c r="AE62" s="105">
        <f t="shared" si="12"/>
        <v>3.8</v>
      </c>
      <c r="AF62" s="108" t="s">
        <v>78</v>
      </c>
      <c r="AG62" s="109"/>
    </row>
    <row r="63" spans="1:33" s="110" customFormat="1" x14ac:dyDescent="0.25">
      <c r="A63" s="102"/>
      <c r="B63" s="106" t="s">
        <v>144</v>
      </c>
      <c r="C63" s="112">
        <v>9855172.5844999999</v>
      </c>
      <c r="D63" s="112">
        <v>779329.38130000001</v>
      </c>
      <c r="E63" s="113">
        <v>1839.8109999999999</v>
      </c>
      <c r="F63" s="115">
        <v>1140</v>
      </c>
      <c r="G63" s="107">
        <f t="shared" si="8"/>
        <v>20</v>
      </c>
      <c r="H63" s="112">
        <v>1839.8109999999999</v>
      </c>
      <c r="I63" s="99">
        <f t="shared" si="13"/>
        <v>1.5740740819444445E-3</v>
      </c>
      <c r="J63" s="99">
        <f t="shared" si="2"/>
        <v>5.5399999999999998E-2</v>
      </c>
      <c r="K63" s="99">
        <f t="shared" si="3"/>
        <v>2.4092905999999999E-3</v>
      </c>
      <c r="L63" s="99">
        <f t="shared" si="18"/>
        <v>0.65333508624673364</v>
      </c>
      <c r="M63" s="99">
        <v>150</v>
      </c>
      <c r="N63" s="99">
        <f t="shared" si="19"/>
        <v>0.16986795828850967</v>
      </c>
      <c r="O63" s="99">
        <f t="shared" si="5"/>
        <v>2.1755694950103304E-2</v>
      </c>
      <c r="P63" s="99">
        <f t="shared" si="9"/>
        <v>1916.910733787719</v>
      </c>
      <c r="Q63" s="99">
        <f t="shared" si="14"/>
        <v>1907.2282601652757</v>
      </c>
      <c r="R63" s="99">
        <f t="shared" si="15"/>
        <v>1907.2065044703256</v>
      </c>
      <c r="S63" s="101">
        <f t="shared" si="17"/>
        <v>-6.6500000000019096E-3</v>
      </c>
      <c r="T63" s="100">
        <f t="shared" si="20"/>
        <v>1838.8109999999999</v>
      </c>
      <c r="U63" s="100">
        <f>1</f>
        <v>1</v>
      </c>
      <c r="V63" s="100">
        <f t="shared" si="16"/>
        <v>68.395504470325704</v>
      </c>
      <c r="W63" s="100">
        <f t="shared" si="10"/>
        <v>78.09973378771906</v>
      </c>
      <c r="X63" s="102"/>
      <c r="Y63" s="102"/>
      <c r="Z63" s="103"/>
      <c r="AA63" s="103"/>
      <c r="AB63" s="136"/>
      <c r="AC63" s="105">
        <f t="shared" si="11"/>
        <v>63</v>
      </c>
      <c r="AD63" s="105">
        <f t="shared" si="7"/>
        <v>55.4</v>
      </c>
      <c r="AE63" s="105">
        <f t="shared" si="12"/>
        <v>3.8</v>
      </c>
      <c r="AF63" s="108" t="s">
        <v>78</v>
      </c>
      <c r="AG63" s="109"/>
    </row>
    <row r="64" spans="1:33" s="110" customFormat="1" x14ac:dyDescent="0.25">
      <c r="A64" s="102"/>
      <c r="B64" s="106" t="s">
        <v>145</v>
      </c>
      <c r="C64" s="112">
        <v>9855156.6886</v>
      </c>
      <c r="D64" s="112">
        <v>779340.71669999999</v>
      </c>
      <c r="E64" s="113">
        <v>1839.8330000000001</v>
      </c>
      <c r="F64" s="115">
        <v>1160</v>
      </c>
      <c r="G64" s="107">
        <f t="shared" si="8"/>
        <v>20</v>
      </c>
      <c r="H64" s="112">
        <v>1839.8330000000001</v>
      </c>
      <c r="I64" s="99">
        <f t="shared" si="13"/>
        <v>1.5740740819444445E-3</v>
      </c>
      <c r="J64" s="99">
        <f t="shared" si="2"/>
        <v>5.5399999999999998E-2</v>
      </c>
      <c r="K64" s="99">
        <f t="shared" si="3"/>
        <v>2.4092905999999999E-3</v>
      </c>
      <c r="L64" s="99">
        <f t="shared" si="18"/>
        <v>0.65333508624673364</v>
      </c>
      <c r="M64" s="99">
        <v>150</v>
      </c>
      <c r="N64" s="99">
        <f t="shared" si="19"/>
        <v>0.16986795828850967</v>
      </c>
      <c r="O64" s="99">
        <f t="shared" si="5"/>
        <v>2.1755694950103304E-2</v>
      </c>
      <c r="P64" s="99">
        <f t="shared" si="9"/>
        <v>1916.910733787719</v>
      </c>
      <c r="Q64" s="99">
        <f t="shared" si="14"/>
        <v>1907.0583922069873</v>
      </c>
      <c r="R64" s="99">
        <f t="shared" si="15"/>
        <v>1907.0366365120371</v>
      </c>
      <c r="S64" s="101">
        <f t="shared" si="17"/>
        <v>-2.2499999999922695E-3</v>
      </c>
      <c r="T64" s="100">
        <f t="shared" si="20"/>
        <v>1838.8330000000001</v>
      </c>
      <c r="U64" s="100">
        <f>1</f>
        <v>1</v>
      </c>
      <c r="V64" s="100">
        <f t="shared" si="16"/>
        <v>68.203636512037065</v>
      </c>
      <c r="W64" s="100">
        <f t="shared" si="10"/>
        <v>78.077733787718898</v>
      </c>
      <c r="X64" s="102"/>
      <c r="Y64" s="102"/>
      <c r="Z64" s="103"/>
      <c r="AA64" s="103"/>
      <c r="AB64" s="136"/>
      <c r="AC64" s="105">
        <f t="shared" si="11"/>
        <v>63</v>
      </c>
      <c r="AD64" s="105">
        <f t="shared" si="7"/>
        <v>55.4</v>
      </c>
      <c r="AE64" s="105">
        <f t="shared" si="12"/>
        <v>3.8</v>
      </c>
      <c r="AF64" s="108" t="s">
        <v>78</v>
      </c>
      <c r="AG64" s="109"/>
    </row>
    <row r="65" spans="1:33" s="110" customFormat="1" x14ac:dyDescent="0.25">
      <c r="A65" s="102"/>
      <c r="B65" s="106" t="s">
        <v>146</v>
      </c>
      <c r="C65" s="112">
        <v>9855151.5044</v>
      </c>
      <c r="D65" s="112">
        <v>779359.96909999999</v>
      </c>
      <c r="E65" s="113">
        <v>1840.0730000000001</v>
      </c>
      <c r="F65" s="115">
        <v>1180</v>
      </c>
      <c r="G65" s="107">
        <f t="shared" si="8"/>
        <v>20</v>
      </c>
      <c r="H65" s="112">
        <v>1840.0730000000001</v>
      </c>
      <c r="I65" s="99">
        <f t="shared" si="13"/>
        <v>1.5740740819444445E-3</v>
      </c>
      <c r="J65" s="99">
        <f t="shared" si="2"/>
        <v>5.5399999999999998E-2</v>
      </c>
      <c r="K65" s="99">
        <f t="shared" si="3"/>
        <v>2.4092905999999999E-3</v>
      </c>
      <c r="L65" s="99">
        <f t="shared" si="18"/>
        <v>0.65333508624673364</v>
      </c>
      <c r="M65" s="99">
        <v>150</v>
      </c>
      <c r="N65" s="99">
        <f t="shared" si="19"/>
        <v>0.16986795828850967</v>
      </c>
      <c r="O65" s="99">
        <f t="shared" si="5"/>
        <v>2.1755694950103304E-2</v>
      </c>
      <c r="P65" s="99">
        <f t="shared" si="9"/>
        <v>1916.910733787719</v>
      </c>
      <c r="Q65" s="99">
        <f t="shared" si="14"/>
        <v>1906.8885242486988</v>
      </c>
      <c r="R65" s="99">
        <f t="shared" si="15"/>
        <v>1906.8667685537487</v>
      </c>
      <c r="S65" s="101">
        <f t="shared" si="17"/>
        <v>1.3100000000008549E-2</v>
      </c>
      <c r="T65" s="100">
        <f t="shared" si="20"/>
        <v>1839.0730000000001</v>
      </c>
      <c r="U65" s="100">
        <f>1</f>
        <v>1</v>
      </c>
      <c r="V65" s="100">
        <f t="shared" si="16"/>
        <v>67.793768553748578</v>
      </c>
      <c r="W65" s="100">
        <f t="shared" si="10"/>
        <v>77.837733787718889</v>
      </c>
      <c r="X65" s="102"/>
      <c r="Y65" s="102"/>
      <c r="Z65" s="103"/>
      <c r="AA65" s="103"/>
      <c r="AB65" s="136"/>
      <c r="AC65" s="105">
        <f t="shared" si="11"/>
        <v>63</v>
      </c>
      <c r="AD65" s="105">
        <f t="shared" si="7"/>
        <v>55.4</v>
      </c>
      <c r="AE65" s="105">
        <f t="shared" si="12"/>
        <v>3.8</v>
      </c>
      <c r="AF65" s="108" t="s">
        <v>78</v>
      </c>
      <c r="AG65" s="109"/>
    </row>
    <row r="66" spans="1:33" s="110" customFormat="1" x14ac:dyDescent="0.25">
      <c r="A66" s="102"/>
      <c r="B66" s="106" t="s">
        <v>147</v>
      </c>
      <c r="C66" s="112">
        <v>9855147.1020999998</v>
      </c>
      <c r="D66" s="112">
        <v>779379.47860000003</v>
      </c>
      <c r="E66" s="113">
        <v>1840.3620000000001</v>
      </c>
      <c r="F66" s="115">
        <v>1200</v>
      </c>
      <c r="G66" s="107">
        <f t="shared" si="8"/>
        <v>20</v>
      </c>
      <c r="H66" s="112">
        <v>1840.3620000000001</v>
      </c>
      <c r="I66" s="99">
        <f t="shared" si="13"/>
        <v>1.5740740819444445E-3</v>
      </c>
      <c r="J66" s="99">
        <f t="shared" si="2"/>
        <v>5.5399999999999998E-2</v>
      </c>
      <c r="K66" s="99">
        <f t="shared" si="3"/>
        <v>2.4092905999999999E-3</v>
      </c>
      <c r="L66" s="99">
        <f t="shared" si="18"/>
        <v>0.65333508624673364</v>
      </c>
      <c r="M66" s="99">
        <v>150</v>
      </c>
      <c r="N66" s="99">
        <f t="shared" si="19"/>
        <v>0.16986795828850967</v>
      </c>
      <c r="O66" s="99">
        <f t="shared" si="5"/>
        <v>2.1755694950103304E-2</v>
      </c>
      <c r="P66" s="99">
        <f t="shared" si="9"/>
        <v>1916.910733787719</v>
      </c>
      <c r="Q66" s="99">
        <f t="shared" si="14"/>
        <v>1906.7186562904103</v>
      </c>
      <c r="R66" s="99">
        <f t="shared" si="15"/>
        <v>1906.6969005954602</v>
      </c>
      <c r="S66" s="101">
        <f t="shared" si="17"/>
        <v>2.6449999999999817E-2</v>
      </c>
      <c r="T66" s="100">
        <f t="shared" si="20"/>
        <v>1839.3620000000001</v>
      </c>
      <c r="U66" s="100">
        <f>1</f>
        <v>1</v>
      </c>
      <c r="V66" s="100">
        <f t="shared" si="16"/>
        <v>67.334900595460113</v>
      </c>
      <c r="W66" s="100">
        <f t="shared" si="10"/>
        <v>77.548733787718902</v>
      </c>
      <c r="X66" s="102"/>
      <c r="Y66" s="102"/>
      <c r="Z66" s="103"/>
      <c r="AA66" s="103"/>
      <c r="AB66" s="136"/>
      <c r="AC66" s="105">
        <f t="shared" si="11"/>
        <v>63</v>
      </c>
      <c r="AD66" s="105">
        <f t="shared" si="7"/>
        <v>55.4</v>
      </c>
      <c r="AE66" s="105">
        <f t="shared" si="12"/>
        <v>3.8</v>
      </c>
      <c r="AF66" s="108" t="s">
        <v>78</v>
      </c>
      <c r="AG66" s="109"/>
    </row>
    <row r="67" spans="1:33" s="110" customFormat="1" x14ac:dyDescent="0.25">
      <c r="A67" s="102"/>
      <c r="B67" s="106" t="s">
        <v>148</v>
      </c>
      <c r="C67" s="112">
        <v>9855142.6997999996</v>
      </c>
      <c r="D67" s="112">
        <v>779398.98809999996</v>
      </c>
      <c r="E67" s="113">
        <v>1840.5550000000001</v>
      </c>
      <c r="F67" s="115">
        <v>1220</v>
      </c>
      <c r="G67" s="107">
        <f t="shared" si="8"/>
        <v>20</v>
      </c>
      <c r="H67" s="112">
        <v>1840.5550000000001</v>
      </c>
      <c r="I67" s="99">
        <f t="shared" si="13"/>
        <v>1.5740740819444445E-3</v>
      </c>
      <c r="J67" s="99">
        <f t="shared" si="2"/>
        <v>5.5399999999999998E-2</v>
      </c>
      <c r="K67" s="99">
        <f t="shared" si="3"/>
        <v>2.4092905999999999E-3</v>
      </c>
      <c r="L67" s="99">
        <f t="shared" si="18"/>
        <v>0.65333508624673364</v>
      </c>
      <c r="M67" s="99">
        <v>150</v>
      </c>
      <c r="N67" s="99">
        <f t="shared" si="19"/>
        <v>0.16986795828850967</v>
      </c>
      <c r="O67" s="99">
        <f t="shared" si="5"/>
        <v>2.1755694950103304E-2</v>
      </c>
      <c r="P67" s="99">
        <f t="shared" si="9"/>
        <v>1916.910733787719</v>
      </c>
      <c r="Q67" s="99">
        <f t="shared" si="14"/>
        <v>1906.5487883321218</v>
      </c>
      <c r="R67" s="99">
        <f t="shared" si="15"/>
        <v>1906.5270326371717</v>
      </c>
      <c r="S67" s="101">
        <f t="shared" si="17"/>
        <v>2.4099999999998546E-2</v>
      </c>
      <c r="T67" s="100">
        <f t="shared" si="20"/>
        <v>1839.5550000000001</v>
      </c>
      <c r="U67" s="100">
        <f>1</f>
        <v>1</v>
      </c>
      <c r="V67" s="100">
        <f t="shared" si="16"/>
        <v>66.972032637171651</v>
      </c>
      <c r="W67" s="100">
        <f t="shared" si="10"/>
        <v>77.355733787718918</v>
      </c>
      <c r="X67" s="102"/>
      <c r="Y67" s="102"/>
      <c r="Z67" s="103"/>
      <c r="AA67" s="103"/>
      <c r="AB67" s="136"/>
      <c r="AC67" s="105">
        <f t="shared" si="11"/>
        <v>63</v>
      </c>
      <c r="AD67" s="105">
        <f t="shared" si="7"/>
        <v>55.4</v>
      </c>
      <c r="AE67" s="105">
        <f t="shared" si="12"/>
        <v>3.8</v>
      </c>
      <c r="AF67" s="108" t="s">
        <v>78</v>
      </c>
      <c r="AG67" s="109"/>
    </row>
    <row r="68" spans="1:33" s="110" customFormat="1" x14ac:dyDescent="0.25">
      <c r="A68" s="102"/>
      <c r="B68" s="106" t="s">
        <v>149</v>
      </c>
      <c r="C68" s="112">
        <v>9855138.2973999996</v>
      </c>
      <c r="D68" s="112">
        <v>779418.49750000006</v>
      </c>
      <c r="E68" s="113">
        <v>1840.7950000000001</v>
      </c>
      <c r="F68" s="115">
        <v>1240</v>
      </c>
      <c r="G68" s="107">
        <f t="shared" si="8"/>
        <v>20</v>
      </c>
      <c r="H68" s="112">
        <v>1840.7950000000001</v>
      </c>
      <c r="I68" s="99">
        <f t="shared" si="13"/>
        <v>1.5740740819444445E-3</v>
      </c>
      <c r="J68" s="99">
        <f t="shared" si="2"/>
        <v>5.5399999999999998E-2</v>
      </c>
      <c r="K68" s="99">
        <f t="shared" si="3"/>
        <v>2.4092905999999999E-3</v>
      </c>
      <c r="L68" s="99">
        <f t="shared" si="18"/>
        <v>0.65333508624673364</v>
      </c>
      <c r="M68" s="99">
        <v>150</v>
      </c>
      <c r="N68" s="99">
        <f t="shared" si="19"/>
        <v>0.16986795828850967</v>
      </c>
      <c r="O68" s="99">
        <f t="shared" si="5"/>
        <v>2.1755694950103304E-2</v>
      </c>
      <c r="P68" s="99">
        <f t="shared" si="9"/>
        <v>1916.910733787719</v>
      </c>
      <c r="Q68" s="99">
        <f t="shared" si="14"/>
        <v>1906.3789203738334</v>
      </c>
      <c r="R68" s="99">
        <f t="shared" si="15"/>
        <v>1906.3571646788832</v>
      </c>
      <c r="S68" s="101">
        <f t="shared" ref="S68:S99" si="21">(E68-E66)/G68</f>
        <v>2.1649999999999635E-2</v>
      </c>
      <c r="T68" s="100">
        <f t="shared" si="20"/>
        <v>1839.7950000000001</v>
      </c>
      <c r="U68" s="100">
        <f>1</f>
        <v>1</v>
      </c>
      <c r="V68" s="100">
        <f t="shared" si="16"/>
        <v>66.562164678883164</v>
      </c>
      <c r="W68" s="100">
        <f t="shared" si="10"/>
        <v>77.115733787718909</v>
      </c>
      <c r="X68" s="102"/>
      <c r="Y68" s="102"/>
      <c r="Z68" s="103"/>
      <c r="AA68" s="103"/>
      <c r="AB68" s="136"/>
      <c r="AC68" s="105">
        <f t="shared" si="11"/>
        <v>63</v>
      </c>
      <c r="AD68" s="105">
        <f t="shared" si="7"/>
        <v>55.4</v>
      </c>
      <c r="AE68" s="105">
        <f t="shared" si="12"/>
        <v>3.8</v>
      </c>
      <c r="AF68" s="108" t="s">
        <v>78</v>
      </c>
      <c r="AG68" s="109"/>
    </row>
    <row r="69" spans="1:33" s="110" customFormat="1" x14ac:dyDescent="0.25">
      <c r="A69" s="102"/>
      <c r="B69" s="106" t="s">
        <v>150</v>
      </c>
      <c r="C69" s="112">
        <v>9855133.8950999994</v>
      </c>
      <c r="D69" s="112">
        <v>779438.00699999998</v>
      </c>
      <c r="E69" s="113">
        <v>1841.0409999999999</v>
      </c>
      <c r="F69" s="115">
        <v>1260</v>
      </c>
      <c r="G69" s="107">
        <f t="shared" si="8"/>
        <v>20</v>
      </c>
      <c r="H69" s="112">
        <v>1841.0409999999999</v>
      </c>
      <c r="I69" s="99">
        <f t="shared" si="13"/>
        <v>1.5740740819444445E-3</v>
      </c>
      <c r="J69" s="99">
        <f t="shared" si="2"/>
        <v>5.5399999999999998E-2</v>
      </c>
      <c r="K69" s="99">
        <f t="shared" si="3"/>
        <v>2.4092905999999999E-3</v>
      </c>
      <c r="L69" s="99">
        <f t="shared" si="18"/>
        <v>0.65333508624673364</v>
      </c>
      <c r="M69" s="99">
        <v>150</v>
      </c>
      <c r="N69" s="99">
        <f t="shared" si="19"/>
        <v>0.16986795828850967</v>
      </c>
      <c r="O69" s="99">
        <f t="shared" si="5"/>
        <v>2.1755694950103304E-2</v>
      </c>
      <c r="P69" s="99">
        <f t="shared" si="9"/>
        <v>1916.910733787719</v>
      </c>
      <c r="Q69" s="99">
        <f t="shared" si="14"/>
        <v>1906.2090524155449</v>
      </c>
      <c r="R69" s="99">
        <f t="shared" si="15"/>
        <v>1906.1872967205948</v>
      </c>
      <c r="S69" s="101">
        <f t="shared" si="21"/>
        <v>2.4299999999993816E-2</v>
      </c>
      <c r="T69" s="100">
        <f t="shared" si="20"/>
        <v>1840.0409999999999</v>
      </c>
      <c r="U69" s="100">
        <f>1</f>
        <v>1</v>
      </c>
      <c r="V69" s="100">
        <f t="shared" si="16"/>
        <v>66.146296720594819</v>
      </c>
      <c r="W69" s="100">
        <f t="shared" si="10"/>
        <v>76.869733787719042</v>
      </c>
      <c r="X69" s="102"/>
      <c r="Y69" s="102"/>
      <c r="Z69" s="103"/>
      <c r="AA69" s="103"/>
      <c r="AB69" s="136"/>
      <c r="AC69" s="105">
        <f t="shared" si="11"/>
        <v>63</v>
      </c>
      <c r="AD69" s="105">
        <f t="shared" si="7"/>
        <v>55.4</v>
      </c>
      <c r="AE69" s="105">
        <f t="shared" si="12"/>
        <v>3.8</v>
      </c>
      <c r="AF69" s="108" t="s">
        <v>78</v>
      </c>
      <c r="AG69" s="109"/>
    </row>
    <row r="70" spans="1:33" s="110" customFormat="1" x14ac:dyDescent="0.25">
      <c r="A70" s="102"/>
      <c r="B70" s="106" t="s">
        <v>151</v>
      </c>
      <c r="C70" s="112">
        <v>9855129.4926999994</v>
      </c>
      <c r="D70" s="112">
        <v>779457.51650000003</v>
      </c>
      <c r="E70" s="113">
        <v>1841.271</v>
      </c>
      <c r="F70" s="115">
        <v>1280</v>
      </c>
      <c r="G70" s="107">
        <f t="shared" si="8"/>
        <v>20</v>
      </c>
      <c r="H70" s="112">
        <v>1841.271</v>
      </c>
      <c r="I70" s="99">
        <f t="shared" si="13"/>
        <v>1.5740740819444445E-3</v>
      </c>
      <c r="J70" s="99">
        <f t="shared" si="2"/>
        <v>5.5399999999999998E-2</v>
      </c>
      <c r="K70" s="99">
        <f t="shared" ref="K70:K123" si="22">3.14*POWER(J70,2)/4</f>
        <v>2.4092905999999999E-3</v>
      </c>
      <c r="L70" s="99">
        <f t="shared" ref="L70:L101" si="23">I70/K70</f>
        <v>0.65333508624673364</v>
      </c>
      <c r="M70" s="99">
        <v>150</v>
      </c>
      <c r="N70" s="99">
        <f t="shared" ref="N70:N101" si="24">6.843*G70*POWER(L70,1.852)/(POWER(J70,1.167)*POWER(M70,1.852))</f>
        <v>0.16986795828850967</v>
      </c>
      <c r="O70" s="99">
        <f t="shared" si="5"/>
        <v>2.1755694950103304E-2</v>
      </c>
      <c r="P70" s="99">
        <f t="shared" si="9"/>
        <v>1916.910733787719</v>
      </c>
      <c r="Q70" s="99">
        <f t="shared" si="14"/>
        <v>1906.0391844572564</v>
      </c>
      <c r="R70" s="99">
        <f t="shared" si="15"/>
        <v>1906.0174287623063</v>
      </c>
      <c r="S70" s="101">
        <f t="shared" si="21"/>
        <v>2.379999999999427E-2</v>
      </c>
      <c r="T70" s="100">
        <f t="shared" ref="T70:T101" si="25">H70-U70</f>
        <v>1840.271</v>
      </c>
      <c r="U70" s="100">
        <f>1</f>
        <v>1</v>
      </c>
      <c r="V70" s="100">
        <f t="shared" si="16"/>
        <v>65.746428762306323</v>
      </c>
      <c r="W70" s="100">
        <f t="shared" si="10"/>
        <v>76.639733787719024</v>
      </c>
      <c r="X70" s="102"/>
      <c r="Y70" s="102"/>
      <c r="Z70" s="103"/>
      <c r="AA70" s="103"/>
      <c r="AB70" s="136"/>
      <c r="AC70" s="105">
        <f t="shared" si="11"/>
        <v>63</v>
      </c>
      <c r="AD70" s="105">
        <f t="shared" si="7"/>
        <v>55.4</v>
      </c>
      <c r="AE70" s="105">
        <f t="shared" si="12"/>
        <v>3.8</v>
      </c>
      <c r="AF70" s="108" t="s">
        <v>78</v>
      </c>
      <c r="AG70" s="109"/>
    </row>
    <row r="71" spans="1:33" s="110" customFormat="1" x14ac:dyDescent="0.25">
      <c r="A71" s="102"/>
      <c r="B71" s="106" t="s">
        <v>152</v>
      </c>
      <c r="C71" s="112">
        <v>9855125.0903999992</v>
      </c>
      <c r="D71" s="112">
        <v>779477.02599999995</v>
      </c>
      <c r="E71" s="113">
        <v>1841.5429999999999</v>
      </c>
      <c r="F71" s="115">
        <v>1300</v>
      </c>
      <c r="G71" s="107">
        <f t="shared" si="8"/>
        <v>20</v>
      </c>
      <c r="H71" s="112">
        <v>1841.5429999999999</v>
      </c>
      <c r="I71" s="99">
        <f t="shared" si="13"/>
        <v>1.5740740819444445E-3</v>
      </c>
      <c r="J71" s="99">
        <f t="shared" ref="J71:J123" si="26">AD71/1000</f>
        <v>5.5399999999999998E-2</v>
      </c>
      <c r="K71" s="99">
        <f t="shared" si="22"/>
        <v>2.4092905999999999E-3</v>
      </c>
      <c r="L71" s="99">
        <f t="shared" si="23"/>
        <v>0.65333508624673364</v>
      </c>
      <c r="M71" s="99">
        <v>150</v>
      </c>
      <c r="N71" s="99">
        <f t="shared" si="24"/>
        <v>0.16986795828850967</v>
      </c>
      <c r="O71" s="99">
        <f t="shared" ref="O71:O123" si="27">POWER(L71,2)/(2*9.81)</f>
        <v>2.1755694950103304E-2</v>
      </c>
      <c r="P71" s="99">
        <f t="shared" si="9"/>
        <v>1916.910733787719</v>
      </c>
      <c r="Q71" s="99">
        <f t="shared" si="14"/>
        <v>1905.8693164989679</v>
      </c>
      <c r="R71" s="99">
        <f t="shared" si="15"/>
        <v>1905.8475608040178</v>
      </c>
      <c r="S71" s="101">
        <f t="shared" si="21"/>
        <v>2.5099999999997635E-2</v>
      </c>
      <c r="T71" s="100">
        <f t="shared" si="25"/>
        <v>1840.5429999999999</v>
      </c>
      <c r="U71" s="100">
        <f>1</f>
        <v>1</v>
      </c>
      <c r="V71" s="100">
        <f t="shared" si="16"/>
        <v>65.30456080401791</v>
      </c>
      <c r="W71" s="100">
        <f t="shared" ref="W71:W123" si="28">$P$6-T71</f>
        <v>76.367733787719089</v>
      </c>
      <c r="X71" s="102"/>
      <c r="Y71" s="102"/>
      <c r="Z71" s="103"/>
      <c r="AA71" s="103"/>
      <c r="AB71" s="136"/>
      <c r="AC71" s="105">
        <f t="shared" si="11"/>
        <v>63</v>
      </c>
      <c r="AD71" s="105">
        <f t="shared" ref="AD71:AD123" si="29">AC71-AE71*2</f>
        <v>55.4</v>
      </c>
      <c r="AE71" s="105">
        <f t="shared" si="12"/>
        <v>3.8</v>
      </c>
      <c r="AF71" s="108" t="s">
        <v>78</v>
      </c>
      <c r="AG71" s="109"/>
    </row>
    <row r="72" spans="1:33" s="110" customFormat="1" x14ac:dyDescent="0.25">
      <c r="A72" s="102"/>
      <c r="B72" s="106" t="s">
        <v>153</v>
      </c>
      <c r="C72" s="112">
        <v>9855120.6879999992</v>
      </c>
      <c r="D72" s="112">
        <v>779496.53540000005</v>
      </c>
      <c r="E72" s="113">
        <v>1841.875</v>
      </c>
      <c r="F72" s="115">
        <v>1320</v>
      </c>
      <c r="G72" s="107">
        <f t="shared" ref="G72:G123" si="30">F72-F71</f>
        <v>20</v>
      </c>
      <c r="H72" s="112">
        <v>1841.875</v>
      </c>
      <c r="I72" s="99">
        <f t="shared" si="13"/>
        <v>1.5740740819444445E-3</v>
      </c>
      <c r="J72" s="99">
        <f t="shared" si="26"/>
        <v>5.5399999999999998E-2</v>
      </c>
      <c r="K72" s="99">
        <f t="shared" si="22"/>
        <v>2.4092905999999999E-3</v>
      </c>
      <c r="L72" s="99">
        <f t="shared" si="23"/>
        <v>0.65333508624673364</v>
      </c>
      <c r="M72" s="99">
        <v>150</v>
      </c>
      <c r="N72" s="99">
        <f t="shared" si="24"/>
        <v>0.16986795828850967</v>
      </c>
      <c r="O72" s="99">
        <f t="shared" si="27"/>
        <v>2.1755694950103304E-2</v>
      </c>
      <c r="P72" s="99">
        <f t="shared" ref="P72:P123" si="31">P71</f>
        <v>1916.910733787719</v>
      </c>
      <c r="Q72" s="99">
        <f t="shared" si="14"/>
        <v>1905.6994485406794</v>
      </c>
      <c r="R72" s="99">
        <f t="shared" si="15"/>
        <v>1905.6776928457293</v>
      </c>
      <c r="S72" s="101">
        <f t="shared" si="21"/>
        <v>3.0200000000002093E-2</v>
      </c>
      <c r="T72" s="100">
        <f t="shared" si="25"/>
        <v>1840.875</v>
      </c>
      <c r="U72" s="100">
        <f>1</f>
        <v>1</v>
      </c>
      <c r="V72" s="100">
        <f t="shared" si="16"/>
        <v>64.802692845729325</v>
      </c>
      <c r="W72" s="100">
        <f t="shared" si="28"/>
        <v>76.035733787718982</v>
      </c>
      <c r="X72" s="102"/>
      <c r="Y72" s="102"/>
      <c r="Z72" s="103"/>
      <c r="AA72" s="103"/>
      <c r="AB72" s="136"/>
      <c r="AC72" s="105">
        <f t="shared" ref="AC72:AC123" si="32">AC71</f>
        <v>63</v>
      </c>
      <c r="AD72" s="105">
        <f t="shared" si="29"/>
        <v>55.4</v>
      </c>
      <c r="AE72" s="105">
        <f t="shared" ref="AE72:AE123" si="33">AE71</f>
        <v>3.8</v>
      </c>
      <c r="AF72" s="108" t="s">
        <v>78</v>
      </c>
      <c r="AG72" s="109"/>
    </row>
    <row r="73" spans="1:33" s="110" customFormat="1" x14ac:dyDescent="0.25">
      <c r="A73" s="102"/>
      <c r="B73" s="106" t="s">
        <v>154</v>
      </c>
      <c r="C73" s="112">
        <v>9855116.2857000008</v>
      </c>
      <c r="D73" s="112">
        <v>779516.04489999998</v>
      </c>
      <c r="E73" s="113">
        <v>1842.174</v>
      </c>
      <c r="F73" s="115">
        <v>1340</v>
      </c>
      <c r="G73" s="107">
        <f t="shared" si="30"/>
        <v>20</v>
      </c>
      <c r="H73" s="112">
        <v>1842.174</v>
      </c>
      <c r="I73" s="99">
        <f t="shared" ref="I73:I123" si="34">I72-X72</f>
        <v>1.5740740819444445E-3</v>
      </c>
      <c r="J73" s="99">
        <f t="shared" si="26"/>
        <v>5.5399999999999998E-2</v>
      </c>
      <c r="K73" s="99">
        <f t="shared" si="22"/>
        <v>2.4092905999999999E-3</v>
      </c>
      <c r="L73" s="99">
        <f t="shared" si="23"/>
        <v>0.65333508624673364</v>
      </c>
      <c r="M73" s="99">
        <v>150</v>
      </c>
      <c r="N73" s="99">
        <f t="shared" si="24"/>
        <v>0.16986795828850967</v>
      </c>
      <c r="O73" s="99">
        <f t="shared" si="27"/>
        <v>2.1755694950103304E-2</v>
      </c>
      <c r="P73" s="99">
        <f t="shared" si="31"/>
        <v>1916.910733787719</v>
      </c>
      <c r="Q73" s="99">
        <f t="shared" ref="Q73:Q123" si="35">Q72-N73</f>
        <v>1905.529580582391</v>
      </c>
      <c r="R73" s="99">
        <f t="shared" ref="R73:R123" si="36">Q73-O73</f>
        <v>1905.5078248874408</v>
      </c>
      <c r="S73" s="101">
        <f t="shared" si="21"/>
        <v>3.1550000000004276E-2</v>
      </c>
      <c r="T73" s="100">
        <f t="shared" si="25"/>
        <v>1841.174</v>
      </c>
      <c r="U73" s="100">
        <f>1</f>
        <v>1</v>
      </c>
      <c r="V73" s="100">
        <f t="shared" ref="V73:V123" si="37">R73-T73</f>
        <v>64.333824887440869</v>
      </c>
      <c r="W73" s="100">
        <f t="shared" si="28"/>
        <v>75.736733787719004</v>
      </c>
      <c r="X73" s="102"/>
      <c r="Y73" s="102"/>
      <c r="Z73" s="103"/>
      <c r="AA73" s="103"/>
      <c r="AB73" s="136"/>
      <c r="AC73" s="105">
        <f t="shared" si="32"/>
        <v>63</v>
      </c>
      <c r="AD73" s="105">
        <f t="shared" si="29"/>
        <v>55.4</v>
      </c>
      <c r="AE73" s="105">
        <f t="shared" si="33"/>
        <v>3.8</v>
      </c>
      <c r="AF73" s="108" t="s">
        <v>78</v>
      </c>
      <c r="AG73" s="109"/>
    </row>
    <row r="74" spans="1:33" s="110" customFormat="1" x14ac:dyDescent="0.25">
      <c r="A74" s="102"/>
      <c r="B74" s="106" t="s">
        <v>155</v>
      </c>
      <c r="C74" s="112">
        <v>9855111.8833000008</v>
      </c>
      <c r="D74" s="112">
        <v>779535.55440000002</v>
      </c>
      <c r="E74" s="113">
        <v>1842.4580000000001</v>
      </c>
      <c r="F74" s="115">
        <v>1360</v>
      </c>
      <c r="G74" s="107">
        <f t="shared" si="30"/>
        <v>20</v>
      </c>
      <c r="H74" s="112">
        <v>1842.4580000000001</v>
      </c>
      <c r="I74" s="99">
        <f t="shared" si="34"/>
        <v>1.5740740819444445E-3</v>
      </c>
      <c r="J74" s="99">
        <f t="shared" si="26"/>
        <v>5.5399999999999998E-2</v>
      </c>
      <c r="K74" s="99">
        <f t="shared" si="22"/>
        <v>2.4092905999999999E-3</v>
      </c>
      <c r="L74" s="99">
        <f t="shared" si="23"/>
        <v>0.65333508624673364</v>
      </c>
      <c r="M74" s="99">
        <v>150</v>
      </c>
      <c r="N74" s="99">
        <f t="shared" si="24"/>
        <v>0.16986795828850967</v>
      </c>
      <c r="O74" s="99">
        <f t="shared" si="27"/>
        <v>2.1755694950103304E-2</v>
      </c>
      <c r="P74" s="99">
        <f t="shared" si="31"/>
        <v>1916.910733787719</v>
      </c>
      <c r="Q74" s="99">
        <f t="shared" si="35"/>
        <v>1905.3597126241025</v>
      </c>
      <c r="R74" s="99">
        <f t="shared" si="36"/>
        <v>1905.3379569291524</v>
      </c>
      <c r="S74" s="101">
        <f t="shared" si="21"/>
        <v>2.9150000000004183E-2</v>
      </c>
      <c r="T74" s="100">
        <f t="shared" si="25"/>
        <v>1841.4580000000001</v>
      </c>
      <c r="U74" s="100">
        <f>1</f>
        <v>1</v>
      </c>
      <c r="V74" s="100">
        <f t="shared" si="37"/>
        <v>63.879956929152286</v>
      </c>
      <c r="W74" s="100">
        <f t="shared" si="28"/>
        <v>75.452733787718898</v>
      </c>
      <c r="X74" s="102"/>
      <c r="Y74" s="102"/>
      <c r="Z74" s="103"/>
      <c r="AA74" s="103"/>
      <c r="AB74" s="136"/>
      <c r="AC74" s="105">
        <f t="shared" si="32"/>
        <v>63</v>
      </c>
      <c r="AD74" s="105">
        <f t="shared" si="29"/>
        <v>55.4</v>
      </c>
      <c r="AE74" s="105">
        <f t="shared" si="33"/>
        <v>3.8</v>
      </c>
      <c r="AF74" s="108" t="s">
        <v>78</v>
      </c>
      <c r="AG74" s="109"/>
    </row>
    <row r="75" spans="1:33" s="110" customFormat="1" x14ac:dyDescent="0.25">
      <c r="A75" s="102"/>
      <c r="B75" s="106" t="s">
        <v>156</v>
      </c>
      <c r="C75" s="112">
        <v>9855107.4810000006</v>
      </c>
      <c r="D75" s="112">
        <v>779555.0638</v>
      </c>
      <c r="E75" s="113">
        <v>1842.896</v>
      </c>
      <c r="F75" s="115">
        <v>1380</v>
      </c>
      <c r="G75" s="107">
        <f t="shared" si="30"/>
        <v>20</v>
      </c>
      <c r="H75" s="112">
        <v>1842.896</v>
      </c>
      <c r="I75" s="99">
        <f t="shared" si="34"/>
        <v>1.5740740819444445E-3</v>
      </c>
      <c r="J75" s="99">
        <f t="shared" si="26"/>
        <v>5.5399999999999998E-2</v>
      </c>
      <c r="K75" s="99">
        <f t="shared" si="22"/>
        <v>2.4092905999999999E-3</v>
      </c>
      <c r="L75" s="99">
        <f t="shared" si="23"/>
        <v>0.65333508624673364</v>
      </c>
      <c r="M75" s="99">
        <v>150</v>
      </c>
      <c r="N75" s="99">
        <f t="shared" si="24"/>
        <v>0.16986795828850967</v>
      </c>
      <c r="O75" s="99">
        <f t="shared" si="27"/>
        <v>2.1755694950103304E-2</v>
      </c>
      <c r="P75" s="99">
        <f t="shared" si="31"/>
        <v>1916.910733787719</v>
      </c>
      <c r="Q75" s="99">
        <f t="shared" si="35"/>
        <v>1905.189844665814</v>
      </c>
      <c r="R75" s="99">
        <f t="shared" si="36"/>
        <v>1905.1680889708639</v>
      </c>
      <c r="S75" s="101">
        <f t="shared" si="21"/>
        <v>3.6099999999999001E-2</v>
      </c>
      <c r="T75" s="100">
        <f t="shared" si="25"/>
        <v>1841.896</v>
      </c>
      <c r="U75" s="100">
        <f>1</f>
        <v>1</v>
      </c>
      <c r="V75" s="100">
        <f t="shared" si="37"/>
        <v>63.272088970863933</v>
      </c>
      <c r="W75" s="100">
        <f t="shared" si="28"/>
        <v>75.014733787719024</v>
      </c>
      <c r="X75" s="102"/>
      <c r="Y75" s="102"/>
      <c r="Z75" s="103"/>
      <c r="AA75" s="103"/>
      <c r="AB75" s="136"/>
      <c r="AC75" s="105">
        <f t="shared" si="32"/>
        <v>63</v>
      </c>
      <c r="AD75" s="105">
        <f t="shared" si="29"/>
        <v>55.4</v>
      </c>
      <c r="AE75" s="105">
        <f t="shared" si="33"/>
        <v>3.8</v>
      </c>
      <c r="AF75" s="108" t="s">
        <v>78</v>
      </c>
      <c r="AG75" s="109"/>
    </row>
    <row r="76" spans="1:33" s="110" customFormat="1" x14ac:dyDescent="0.25">
      <c r="A76" s="102"/>
      <c r="B76" s="106" t="s">
        <v>157</v>
      </c>
      <c r="C76" s="112">
        <v>9855103.0787000004</v>
      </c>
      <c r="D76" s="112">
        <v>779574.57330000005</v>
      </c>
      <c r="E76" s="113">
        <v>1843.174</v>
      </c>
      <c r="F76" s="115">
        <v>1400</v>
      </c>
      <c r="G76" s="107">
        <f t="shared" si="30"/>
        <v>20</v>
      </c>
      <c r="H76" s="112">
        <v>1843.174</v>
      </c>
      <c r="I76" s="99">
        <f t="shared" si="34"/>
        <v>1.5740740819444445E-3</v>
      </c>
      <c r="J76" s="99">
        <f t="shared" si="26"/>
        <v>5.5399999999999998E-2</v>
      </c>
      <c r="K76" s="99">
        <f t="shared" si="22"/>
        <v>2.4092905999999999E-3</v>
      </c>
      <c r="L76" s="99">
        <f t="shared" si="23"/>
        <v>0.65333508624673364</v>
      </c>
      <c r="M76" s="99">
        <v>150</v>
      </c>
      <c r="N76" s="99">
        <f t="shared" si="24"/>
        <v>0.16986795828850967</v>
      </c>
      <c r="O76" s="99">
        <f t="shared" si="27"/>
        <v>2.1755694950103304E-2</v>
      </c>
      <c r="P76" s="99">
        <f t="shared" si="31"/>
        <v>1916.910733787719</v>
      </c>
      <c r="Q76" s="99">
        <f t="shared" si="35"/>
        <v>1905.0199767075255</v>
      </c>
      <c r="R76" s="99">
        <f t="shared" si="36"/>
        <v>1904.9982210125754</v>
      </c>
      <c r="S76" s="101">
        <f t="shared" si="21"/>
        <v>3.5799999999994725E-2</v>
      </c>
      <c r="T76" s="100">
        <f t="shared" si="25"/>
        <v>1842.174</v>
      </c>
      <c r="U76" s="100">
        <f>1</f>
        <v>1</v>
      </c>
      <c r="V76" s="100">
        <f t="shared" si="37"/>
        <v>62.824221012575435</v>
      </c>
      <c r="W76" s="100">
        <f t="shared" si="28"/>
        <v>74.736733787719004</v>
      </c>
      <c r="X76" s="102"/>
      <c r="Y76" s="102"/>
      <c r="Z76" s="103"/>
      <c r="AA76" s="103"/>
      <c r="AB76" s="136"/>
      <c r="AC76" s="105">
        <f t="shared" si="32"/>
        <v>63</v>
      </c>
      <c r="AD76" s="105">
        <f t="shared" si="29"/>
        <v>55.4</v>
      </c>
      <c r="AE76" s="105">
        <f t="shared" si="33"/>
        <v>3.8</v>
      </c>
      <c r="AF76" s="108" t="s">
        <v>78</v>
      </c>
      <c r="AG76" s="109"/>
    </row>
    <row r="77" spans="1:33" s="110" customFormat="1" x14ac:dyDescent="0.25">
      <c r="A77" s="102"/>
      <c r="B77" s="106" t="s">
        <v>158</v>
      </c>
      <c r="C77" s="112">
        <v>9855098.6763000004</v>
      </c>
      <c r="D77" s="112">
        <v>779594.08279999997</v>
      </c>
      <c r="E77" s="113">
        <v>1843.45</v>
      </c>
      <c r="F77" s="115">
        <v>1420</v>
      </c>
      <c r="G77" s="107">
        <f t="shared" si="30"/>
        <v>20</v>
      </c>
      <c r="H77" s="112">
        <v>1843.45</v>
      </c>
      <c r="I77" s="99">
        <f t="shared" si="34"/>
        <v>1.5740740819444445E-3</v>
      </c>
      <c r="J77" s="99">
        <f t="shared" si="26"/>
        <v>5.5399999999999998E-2</v>
      </c>
      <c r="K77" s="99">
        <f t="shared" si="22"/>
        <v>2.4092905999999999E-3</v>
      </c>
      <c r="L77" s="99">
        <f t="shared" si="23"/>
        <v>0.65333508624673364</v>
      </c>
      <c r="M77" s="99">
        <v>150</v>
      </c>
      <c r="N77" s="99">
        <f t="shared" si="24"/>
        <v>0.16986795828850967</v>
      </c>
      <c r="O77" s="99">
        <f t="shared" si="27"/>
        <v>2.1755694950103304E-2</v>
      </c>
      <c r="P77" s="99">
        <f t="shared" si="31"/>
        <v>1916.910733787719</v>
      </c>
      <c r="Q77" s="99">
        <f t="shared" si="35"/>
        <v>1904.8501087492371</v>
      </c>
      <c r="R77" s="99">
        <f t="shared" si="36"/>
        <v>1904.8283530542869</v>
      </c>
      <c r="S77" s="101">
        <f t="shared" si="21"/>
        <v>2.7700000000004367E-2</v>
      </c>
      <c r="T77" s="100">
        <f t="shared" si="25"/>
        <v>1842.45</v>
      </c>
      <c r="U77" s="100">
        <f>1</f>
        <v>1</v>
      </c>
      <c r="V77" s="100">
        <f t="shared" si="37"/>
        <v>62.37835305428689</v>
      </c>
      <c r="W77" s="100">
        <f t="shared" si="28"/>
        <v>74.460733787718937</v>
      </c>
      <c r="X77" s="102"/>
      <c r="Y77" s="102"/>
      <c r="Z77" s="103"/>
      <c r="AA77" s="103"/>
      <c r="AB77" s="136"/>
      <c r="AC77" s="105">
        <f t="shared" si="32"/>
        <v>63</v>
      </c>
      <c r="AD77" s="105">
        <f t="shared" si="29"/>
        <v>55.4</v>
      </c>
      <c r="AE77" s="105">
        <f t="shared" si="33"/>
        <v>3.8</v>
      </c>
      <c r="AF77" s="108" t="s">
        <v>78</v>
      </c>
      <c r="AG77" s="109"/>
    </row>
    <row r="78" spans="1:33" s="110" customFormat="1" x14ac:dyDescent="0.25">
      <c r="A78" s="102"/>
      <c r="B78" s="106" t="s">
        <v>159</v>
      </c>
      <c r="C78" s="112">
        <v>9855094.2740000002</v>
      </c>
      <c r="D78" s="112">
        <v>779613.59219999996</v>
      </c>
      <c r="E78" s="113">
        <v>1843.69</v>
      </c>
      <c r="F78" s="115">
        <v>1440</v>
      </c>
      <c r="G78" s="107">
        <f t="shared" si="30"/>
        <v>20</v>
      </c>
      <c r="H78" s="112">
        <v>1843.69</v>
      </c>
      <c r="I78" s="99">
        <f t="shared" si="34"/>
        <v>1.5740740819444445E-3</v>
      </c>
      <c r="J78" s="99">
        <f t="shared" si="26"/>
        <v>5.5399999999999998E-2</v>
      </c>
      <c r="K78" s="99">
        <f t="shared" si="22"/>
        <v>2.4092905999999999E-3</v>
      </c>
      <c r="L78" s="99">
        <f t="shared" si="23"/>
        <v>0.65333508624673364</v>
      </c>
      <c r="M78" s="99">
        <v>150</v>
      </c>
      <c r="N78" s="99">
        <f t="shared" si="24"/>
        <v>0.16986795828850967</v>
      </c>
      <c r="O78" s="99">
        <f t="shared" si="27"/>
        <v>2.1755694950103304E-2</v>
      </c>
      <c r="P78" s="99">
        <f t="shared" si="31"/>
        <v>1916.910733787719</v>
      </c>
      <c r="Q78" s="99">
        <f t="shared" si="35"/>
        <v>1904.6802407909486</v>
      </c>
      <c r="R78" s="99">
        <f t="shared" si="36"/>
        <v>1904.6584850959985</v>
      </c>
      <c r="S78" s="101">
        <f t="shared" si="21"/>
        <v>2.580000000000382E-2</v>
      </c>
      <c r="T78" s="100">
        <f t="shared" si="25"/>
        <v>1842.69</v>
      </c>
      <c r="U78" s="100">
        <f>1</f>
        <v>1</v>
      </c>
      <c r="V78" s="100">
        <f t="shared" si="37"/>
        <v>61.968485095998403</v>
      </c>
      <c r="W78" s="100">
        <f t="shared" si="28"/>
        <v>74.220733787718927</v>
      </c>
      <c r="X78" s="102"/>
      <c r="Y78" s="102"/>
      <c r="Z78" s="103"/>
      <c r="AA78" s="103"/>
      <c r="AB78" s="136"/>
      <c r="AC78" s="105">
        <f t="shared" si="32"/>
        <v>63</v>
      </c>
      <c r="AD78" s="105">
        <f t="shared" si="29"/>
        <v>55.4</v>
      </c>
      <c r="AE78" s="105">
        <f t="shared" si="33"/>
        <v>3.8</v>
      </c>
      <c r="AF78" s="108" t="s">
        <v>78</v>
      </c>
      <c r="AG78" s="109"/>
    </row>
    <row r="79" spans="1:33" s="110" customFormat="1" x14ac:dyDescent="0.25">
      <c r="A79" s="102"/>
      <c r="B79" s="106" t="s">
        <v>160</v>
      </c>
      <c r="C79" s="112">
        <v>9855089.8716000002</v>
      </c>
      <c r="D79" s="112">
        <v>779633.1017</v>
      </c>
      <c r="E79" s="113">
        <v>1843.93</v>
      </c>
      <c r="F79" s="115">
        <v>1460</v>
      </c>
      <c r="G79" s="107">
        <f t="shared" si="30"/>
        <v>20</v>
      </c>
      <c r="H79" s="112">
        <v>1843.93</v>
      </c>
      <c r="I79" s="99">
        <f t="shared" si="34"/>
        <v>1.5740740819444445E-3</v>
      </c>
      <c r="J79" s="99">
        <f t="shared" si="26"/>
        <v>5.5399999999999998E-2</v>
      </c>
      <c r="K79" s="99">
        <f t="shared" si="22"/>
        <v>2.4092905999999999E-3</v>
      </c>
      <c r="L79" s="99">
        <f t="shared" si="23"/>
        <v>0.65333508624673364</v>
      </c>
      <c r="M79" s="99">
        <v>150</v>
      </c>
      <c r="N79" s="99">
        <f t="shared" si="24"/>
        <v>0.16986795828850967</v>
      </c>
      <c r="O79" s="99">
        <f t="shared" si="27"/>
        <v>2.1755694950103304E-2</v>
      </c>
      <c r="P79" s="99">
        <f t="shared" si="31"/>
        <v>1916.910733787719</v>
      </c>
      <c r="Q79" s="99">
        <f t="shared" si="35"/>
        <v>1904.5103728326601</v>
      </c>
      <c r="R79" s="99">
        <f t="shared" si="36"/>
        <v>1904.48861713771</v>
      </c>
      <c r="S79" s="101">
        <f t="shared" si="21"/>
        <v>2.4000000000000909E-2</v>
      </c>
      <c r="T79" s="100">
        <f t="shared" si="25"/>
        <v>1842.93</v>
      </c>
      <c r="U79" s="100">
        <f>1</f>
        <v>1</v>
      </c>
      <c r="V79" s="100">
        <f t="shared" si="37"/>
        <v>61.558617137709916</v>
      </c>
      <c r="W79" s="100">
        <f t="shared" si="28"/>
        <v>73.980733787718918</v>
      </c>
      <c r="X79" s="102"/>
      <c r="Y79" s="102"/>
      <c r="Z79" s="103"/>
      <c r="AA79" s="103"/>
      <c r="AB79" s="136"/>
      <c r="AC79" s="105">
        <f t="shared" si="32"/>
        <v>63</v>
      </c>
      <c r="AD79" s="105">
        <f t="shared" si="29"/>
        <v>55.4</v>
      </c>
      <c r="AE79" s="105">
        <f t="shared" si="33"/>
        <v>3.8</v>
      </c>
      <c r="AF79" s="108" t="s">
        <v>78</v>
      </c>
      <c r="AG79" s="109"/>
    </row>
    <row r="80" spans="1:33" s="110" customFormat="1" x14ac:dyDescent="0.25">
      <c r="A80" s="102"/>
      <c r="B80" s="106" t="s">
        <v>161</v>
      </c>
      <c r="C80" s="112">
        <v>9855085.4693</v>
      </c>
      <c r="D80" s="112">
        <v>779652.61120000004</v>
      </c>
      <c r="E80" s="113">
        <v>1844.1959999999999</v>
      </c>
      <c r="F80" s="115">
        <v>1480</v>
      </c>
      <c r="G80" s="107">
        <f t="shared" si="30"/>
        <v>20</v>
      </c>
      <c r="H80" s="112">
        <v>1844.1959999999999</v>
      </c>
      <c r="I80" s="99">
        <f t="shared" si="34"/>
        <v>1.5740740819444445E-3</v>
      </c>
      <c r="J80" s="99">
        <f t="shared" si="26"/>
        <v>5.5399999999999998E-2</v>
      </c>
      <c r="K80" s="99">
        <f t="shared" si="22"/>
        <v>2.4092905999999999E-3</v>
      </c>
      <c r="L80" s="99">
        <f t="shared" si="23"/>
        <v>0.65333508624673364</v>
      </c>
      <c r="M80" s="99">
        <v>150</v>
      </c>
      <c r="N80" s="99">
        <f t="shared" si="24"/>
        <v>0.16986795828850967</v>
      </c>
      <c r="O80" s="99">
        <f t="shared" si="27"/>
        <v>2.1755694950103304E-2</v>
      </c>
      <c r="P80" s="99">
        <f t="shared" si="31"/>
        <v>1916.910733787719</v>
      </c>
      <c r="Q80" s="99">
        <f t="shared" si="35"/>
        <v>1904.3405048743716</v>
      </c>
      <c r="R80" s="99">
        <f t="shared" si="36"/>
        <v>1904.3187491794215</v>
      </c>
      <c r="S80" s="101">
        <f t="shared" si="21"/>
        <v>2.5299999999992905E-2</v>
      </c>
      <c r="T80" s="100">
        <f t="shared" si="25"/>
        <v>1843.1959999999999</v>
      </c>
      <c r="U80" s="100">
        <f>1</f>
        <v>1</v>
      </c>
      <c r="V80" s="100">
        <f t="shared" si="37"/>
        <v>61.122749179421589</v>
      </c>
      <c r="W80" s="100">
        <f t="shared" si="28"/>
        <v>73.714733787719069</v>
      </c>
      <c r="X80" s="102"/>
      <c r="Y80" s="102"/>
      <c r="Z80" s="103"/>
      <c r="AA80" s="103"/>
      <c r="AB80" s="136"/>
      <c r="AC80" s="105">
        <f t="shared" si="32"/>
        <v>63</v>
      </c>
      <c r="AD80" s="105">
        <f t="shared" si="29"/>
        <v>55.4</v>
      </c>
      <c r="AE80" s="105">
        <f t="shared" si="33"/>
        <v>3.8</v>
      </c>
      <c r="AF80" s="108" t="s">
        <v>78</v>
      </c>
      <c r="AG80" s="109"/>
    </row>
    <row r="81" spans="1:33" s="110" customFormat="1" x14ac:dyDescent="0.25">
      <c r="A81" s="102"/>
      <c r="B81" s="106" t="s">
        <v>162</v>
      </c>
      <c r="C81" s="112">
        <v>9855081.0669</v>
      </c>
      <c r="D81" s="112">
        <v>779672.12060000002</v>
      </c>
      <c r="E81" s="113">
        <v>1844.5119999999999</v>
      </c>
      <c r="F81" s="115">
        <v>1500</v>
      </c>
      <c r="G81" s="107">
        <f t="shared" si="30"/>
        <v>20</v>
      </c>
      <c r="H81" s="112">
        <v>1844.5119999999999</v>
      </c>
      <c r="I81" s="99">
        <f t="shared" si="34"/>
        <v>1.5740740819444445E-3</v>
      </c>
      <c r="J81" s="99">
        <f t="shared" si="26"/>
        <v>5.5399999999999998E-2</v>
      </c>
      <c r="K81" s="99">
        <f t="shared" si="22"/>
        <v>2.4092905999999999E-3</v>
      </c>
      <c r="L81" s="99">
        <f t="shared" si="23"/>
        <v>0.65333508624673364</v>
      </c>
      <c r="M81" s="99">
        <v>150</v>
      </c>
      <c r="N81" s="99">
        <f t="shared" si="24"/>
        <v>0.16986795828850967</v>
      </c>
      <c r="O81" s="99">
        <f t="shared" si="27"/>
        <v>2.1755694950103304E-2</v>
      </c>
      <c r="P81" s="99">
        <f t="shared" si="31"/>
        <v>1916.910733787719</v>
      </c>
      <c r="Q81" s="99">
        <f t="shared" si="35"/>
        <v>1904.1706369160831</v>
      </c>
      <c r="R81" s="99">
        <f t="shared" si="36"/>
        <v>1904.148881221133</v>
      </c>
      <c r="S81" s="101">
        <f t="shared" si="21"/>
        <v>2.9099999999993999E-2</v>
      </c>
      <c r="T81" s="100">
        <f t="shared" si="25"/>
        <v>1843.5119999999999</v>
      </c>
      <c r="U81" s="100">
        <f>1</f>
        <v>1</v>
      </c>
      <c r="V81" s="100">
        <f t="shared" si="37"/>
        <v>60.636881221133081</v>
      </c>
      <c r="W81" s="100">
        <f t="shared" si="28"/>
        <v>73.398733787719038</v>
      </c>
      <c r="X81" s="102"/>
      <c r="Y81" s="102"/>
      <c r="Z81" s="103"/>
      <c r="AA81" s="103"/>
      <c r="AB81" s="136"/>
      <c r="AC81" s="105">
        <f t="shared" si="32"/>
        <v>63</v>
      </c>
      <c r="AD81" s="105">
        <f t="shared" si="29"/>
        <v>55.4</v>
      </c>
      <c r="AE81" s="105">
        <f t="shared" si="33"/>
        <v>3.8</v>
      </c>
      <c r="AF81" s="108" t="s">
        <v>78</v>
      </c>
      <c r="AG81" s="109"/>
    </row>
    <row r="82" spans="1:33" s="110" customFormat="1" x14ac:dyDescent="0.25">
      <c r="A82" s="102"/>
      <c r="B82" s="106" t="s">
        <v>163</v>
      </c>
      <c r="C82" s="112">
        <v>9855076.6645999998</v>
      </c>
      <c r="D82" s="112">
        <v>779691.63009999995</v>
      </c>
      <c r="E82" s="113">
        <v>1844.903</v>
      </c>
      <c r="F82" s="115">
        <v>1520</v>
      </c>
      <c r="G82" s="107">
        <f t="shared" si="30"/>
        <v>20</v>
      </c>
      <c r="H82" s="112">
        <v>1844.903</v>
      </c>
      <c r="I82" s="99">
        <f t="shared" si="34"/>
        <v>1.5740740819444445E-3</v>
      </c>
      <c r="J82" s="99">
        <f t="shared" si="26"/>
        <v>5.5399999999999998E-2</v>
      </c>
      <c r="K82" s="99">
        <f t="shared" si="22"/>
        <v>2.4092905999999999E-3</v>
      </c>
      <c r="L82" s="99">
        <f t="shared" si="23"/>
        <v>0.65333508624673364</v>
      </c>
      <c r="M82" s="99">
        <v>150</v>
      </c>
      <c r="N82" s="99">
        <f t="shared" si="24"/>
        <v>0.16986795828850967</v>
      </c>
      <c r="O82" s="99">
        <f t="shared" si="27"/>
        <v>2.1755694950103304E-2</v>
      </c>
      <c r="P82" s="99">
        <f t="shared" si="31"/>
        <v>1916.910733787719</v>
      </c>
      <c r="Q82" s="99">
        <f t="shared" si="35"/>
        <v>1904.0007689577947</v>
      </c>
      <c r="R82" s="99">
        <f t="shared" si="36"/>
        <v>1903.9790132628445</v>
      </c>
      <c r="S82" s="101">
        <f t="shared" si="21"/>
        <v>3.5350000000005363E-2</v>
      </c>
      <c r="T82" s="100">
        <f t="shared" si="25"/>
        <v>1843.903</v>
      </c>
      <c r="U82" s="100">
        <f>1</f>
        <v>1</v>
      </c>
      <c r="V82" s="100">
        <f t="shared" si="37"/>
        <v>60.076013262844526</v>
      </c>
      <c r="W82" s="100">
        <f t="shared" si="28"/>
        <v>73.007733787718962</v>
      </c>
      <c r="X82" s="102"/>
      <c r="Y82" s="102"/>
      <c r="Z82" s="103"/>
      <c r="AA82" s="103"/>
      <c r="AB82" s="136"/>
      <c r="AC82" s="105">
        <f t="shared" si="32"/>
        <v>63</v>
      </c>
      <c r="AD82" s="105">
        <f t="shared" si="29"/>
        <v>55.4</v>
      </c>
      <c r="AE82" s="105">
        <f t="shared" si="33"/>
        <v>3.8</v>
      </c>
      <c r="AF82" s="108" t="s">
        <v>78</v>
      </c>
      <c r="AG82" s="109"/>
    </row>
    <row r="83" spans="1:33" s="110" customFormat="1" x14ac:dyDescent="0.25">
      <c r="A83" s="102"/>
      <c r="B83" s="106" t="s">
        <v>164</v>
      </c>
      <c r="C83" s="112">
        <v>9855072.2622999996</v>
      </c>
      <c r="D83" s="112">
        <v>779711.13959999999</v>
      </c>
      <c r="E83" s="113">
        <v>1845.2650000000001</v>
      </c>
      <c r="F83" s="115">
        <v>1540</v>
      </c>
      <c r="G83" s="107">
        <f t="shared" si="30"/>
        <v>20</v>
      </c>
      <c r="H83" s="112">
        <v>1845.2650000000001</v>
      </c>
      <c r="I83" s="99">
        <f t="shared" si="34"/>
        <v>1.5740740819444445E-3</v>
      </c>
      <c r="J83" s="99">
        <f t="shared" si="26"/>
        <v>5.5399999999999998E-2</v>
      </c>
      <c r="K83" s="99">
        <f t="shared" si="22"/>
        <v>2.4092905999999999E-3</v>
      </c>
      <c r="L83" s="99">
        <f t="shared" si="23"/>
        <v>0.65333508624673364</v>
      </c>
      <c r="M83" s="99">
        <v>150</v>
      </c>
      <c r="N83" s="99">
        <f t="shared" si="24"/>
        <v>0.16986795828850967</v>
      </c>
      <c r="O83" s="99">
        <f t="shared" si="27"/>
        <v>2.1755694950103304E-2</v>
      </c>
      <c r="P83" s="99">
        <f t="shared" si="31"/>
        <v>1916.910733787719</v>
      </c>
      <c r="Q83" s="99">
        <f t="shared" si="35"/>
        <v>1903.8309009995062</v>
      </c>
      <c r="R83" s="99">
        <f t="shared" si="36"/>
        <v>1903.8091453045561</v>
      </c>
      <c r="S83" s="101">
        <f t="shared" si="21"/>
        <v>3.7650000000007823E-2</v>
      </c>
      <c r="T83" s="100">
        <f t="shared" si="25"/>
        <v>1844.2650000000001</v>
      </c>
      <c r="U83" s="100">
        <f>1</f>
        <v>1</v>
      </c>
      <c r="V83" s="100">
        <f t="shared" si="37"/>
        <v>59.544145304555968</v>
      </c>
      <c r="W83" s="100">
        <f t="shared" si="28"/>
        <v>72.645733787718882</v>
      </c>
      <c r="X83" s="102"/>
      <c r="Y83" s="102"/>
      <c r="Z83" s="103"/>
      <c r="AA83" s="103"/>
      <c r="AB83" s="136"/>
      <c r="AC83" s="105">
        <f t="shared" si="32"/>
        <v>63</v>
      </c>
      <c r="AD83" s="105">
        <f t="shared" si="29"/>
        <v>55.4</v>
      </c>
      <c r="AE83" s="105">
        <f t="shared" si="33"/>
        <v>3.8</v>
      </c>
      <c r="AF83" s="108" t="s">
        <v>78</v>
      </c>
      <c r="AG83" s="109"/>
    </row>
    <row r="84" spans="1:33" s="110" customFormat="1" x14ac:dyDescent="0.25">
      <c r="A84" s="102"/>
      <c r="B84" s="106" t="s">
        <v>165</v>
      </c>
      <c r="C84" s="112">
        <v>9855067.8598999996</v>
      </c>
      <c r="D84" s="112">
        <v>779730.64899999998</v>
      </c>
      <c r="E84" s="113">
        <v>1845.5440000000001</v>
      </c>
      <c r="F84" s="115">
        <v>1560</v>
      </c>
      <c r="G84" s="107">
        <f t="shared" si="30"/>
        <v>20</v>
      </c>
      <c r="H84" s="112">
        <v>1845.5440000000001</v>
      </c>
      <c r="I84" s="99">
        <f t="shared" si="34"/>
        <v>1.5740740819444445E-3</v>
      </c>
      <c r="J84" s="99">
        <f t="shared" si="26"/>
        <v>5.5399999999999998E-2</v>
      </c>
      <c r="K84" s="99">
        <f t="shared" si="22"/>
        <v>2.4092905999999999E-3</v>
      </c>
      <c r="L84" s="99">
        <f t="shared" si="23"/>
        <v>0.65333508624673364</v>
      </c>
      <c r="M84" s="99">
        <v>150</v>
      </c>
      <c r="N84" s="99">
        <f t="shared" si="24"/>
        <v>0.16986795828850967</v>
      </c>
      <c r="O84" s="99">
        <f t="shared" si="27"/>
        <v>2.1755694950103304E-2</v>
      </c>
      <c r="P84" s="99">
        <f t="shared" si="31"/>
        <v>1916.910733787719</v>
      </c>
      <c r="Q84" s="99">
        <f t="shared" si="35"/>
        <v>1903.6610330412177</v>
      </c>
      <c r="R84" s="99">
        <f t="shared" si="36"/>
        <v>1903.6392773462676</v>
      </c>
      <c r="S84" s="101">
        <f t="shared" si="21"/>
        <v>3.2050000000003818E-2</v>
      </c>
      <c r="T84" s="100">
        <f t="shared" si="25"/>
        <v>1844.5440000000001</v>
      </c>
      <c r="U84" s="100">
        <f>1</f>
        <v>1</v>
      </c>
      <c r="V84" s="100">
        <f t="shared" si="37"/>
        <v>59.095277346267494</v>
      </c>
      <c r="W84" s="100">
        <f t="shared" si="28"/>
        <v>72.366733787718886</v>
      </c>
      <c r="X84" s="102"/>
      <c r="Y84" s="102"/>
      <c r="Z84" s="103"/>
      <c r="AA84" s="103"/>
      <c r="AB84" s="136"/>
      <c r="AC84" s="105">
        <f t="shared" si="32"/>
        <v>63</v>
      </c>
      <c r="AD84" s="105">
        <f t="shared" si="29"/>
        <v>55.4</v>
      </c>
      <c r="AE84" s="105">
        <f t="shared" si="33"/>
        <v>3.8</v>
      </c>
      <c r="AF84" s="108" t="s">
        <v>78</v>
      </c>
      <c r="AG84" s="109"/>
    </row>
    <row r="85" spans="1:33" s="110" customFormat="1" x14ac:dyDescent="0.25">
      <c r="A85" s="102"/>
      <c r="B85" s="106" t="s">
        <v>166</v>
      </c>
      <c r="C85" s="112">
        <v>9855063.4575999994</v>
      </c>
      <c r="D85" s="112">
        <v>779750.15850000002</v>
      </c>
      <c r="E85" s="113">
        <v>1845.857</v>
      </c>
      <c r="F85" s="115">
        <v>1580</v>
      </c>
      <c r="G85" s="107">
        <f t="shared" si="30"/>
        <v>20</v>
      </c>
      <c r="H85" s="112">
        <v>1845.857</v>
      </c>
      <c r="I85" s="99">
        <f t="shared" si="34"/>
        <v>1.5740740819444445E-3</v>
      </c>
      <c r="J85" s="99">
        <f t="shared" si="26"/>
        <v>5.5399999999999998E-2</v>
      </c>
      <c r="K85" s="99">
        <f t="shared" si="22"/>
        <v>2.4092905999999999E-3</v>
      </c>
      <c r="L85" s="99">
        <f t="shared" si="23"/>
        <v>0.65333508624673364</v>
      </c>
      <c r="M85" s="99">
        <v>150</v>
      </c>
      <c r="N85" s="99">
        <f t="shared" si="24"/>
        <v>0.16986795828850967</v>
      </c>
      <c r="O85" s="99">
        <f t="shared" si="27"/>
        <v>2.1755694950103304E-2</v>
      </c>
      <c r="P85" s="99">
        <f t="shared" si="31"/>
        <v>1916.910733787719</v>
      </c>
      <c r="Q85" s="99">
        <f t="shared" si="35"/>
        <v>1903.4911650829292</v>
      </c>
      <c r="R85" s="99">
        <f t="shared" si="36"/>
        <v>1903.4694093879791</v>
      </c>
      <c r="S85" s="101">
        <f t="shared" si="21"/>
        <v>2.9599999999993541E-2</v>
      </c>
      <c r="T85" s="100">
        <f t="shared" si="25"/>
        <v>1844.857</v>
      </c>
      <c r="U85" s="100">
        <f>1</f>
        <v>1</v>
      </c>
      <c r="V85" s="100">
        <f t="shared" si="37"/>
        <v>58.612409387979142</v>
      </c>
      <c r="W85" s="100">
        <f t="shared" si="28"/>
        <v>72.053733787719011</v>
      </c>
      <c r="X85" s="102"/>
      <c r="Y85" s="102"/>
      <c r="Z85" s="103"/>
      <c r="AA85" s="103"/>
      <c r="AB85" s="136"/>
      <c r="AC85" s="105">
        <f t="shared" si="32"/>
        <v>63</v>
      </c>
      <c r="AD85" s="105">
        <f t="shared" si="29"/>
        <v>55.4</v>
      </c>
      <c r="AE85" s="105">
        <f t="shared" si="33"/>
        <v>3.8</v>
      </c>
      <c r="AF85" s="108" t="s">
        <v>78</v>
      </c>
      <c r="AG85" s="109"/>
    </row>
    <row r="86" spans="1:33" s="110" customFormat="1" x14ac:dyDescent="0.25">
      <c r="A86" s="102"/>
      <c r="B86" s="106" t="s">
        <v>167</v>
      </c>
      <c r="C86" s="112">
        <v>9855059.0551999994</v>
      </c>
      <c r="D86" s="112">
        <v>779769.66799999995</v>
      </c>
      <c r="E86" s="113">
        <v>1846.1880000000001</v>
      </c>
      <c r="F86" s="115">
        <v>1600</v>
      </c>
      <c r="G86" s="107">
        <f t="shared" si="30"/>
        <v>20</v>
      </c>
      <c r="H86" s="112">
        <v>1846.1880000000001</v>
      </c>
      <c r="I86" s="99">
        <f t="shared" si="34"/>
        <v>1.5740740819444445E-3</v>
      </c>
      <c r="J86" s="99">
        <f t="shared" si="26"/>
        <v>5.5399999999999998E-2</v>
      </c>
      <c r="K86" s="99">
        <f t="shared" si="22"/>
        <v>2.4092905999999999E-3</v>
      </c>
      <c r="L86" s="99">
        <f t="shared" si="23"/>
        <v>0.65333508624673364</v>
      </c>
      <c r="M86" s="99">
        <v>150</v>
      </c>
      <c r="N86" s="99">
        <f t="shared" si="24"/>
        <v>0.16986795828850967</v>
      </c>
      <c r="O86" s="99">
        <f t="shared" si="27"/>
        <v>2.1755694950103304E-2</v>
      </c>
      <c r="P86" s="99">
        <f t="shared" si="31"/>
        <v>1916.910733787719</v>
      </c>
      <c r="Q86" s="99">
        <f t="shared" si="35"/>
        <v>1903.3212971246408</v>
      </c>
      <c r="R86" s="99">
        <f t="shared" si="36"/>
        <v>1903.2995414296906</v>
      </c>
      <c r="S86" s="101">
        <f t="shared" si="21"/>
        <v>3.220000000000027E-2</v>
      </c>
      <c r="T86" s="100">
        <f t="shared" si="25"/>
        <v>1845.1880000000001</v>
      </c>
      <c r="U86" s="100">
        <f>1</f>
        <v>1</v>
      </c>
      <c r="V86" s="100">
        <f t="shared" si="37"/>
        <v>58.111541429690533</v>
      </c>
      <c r="W86" s="100">
        <f t="shared" si="28"/>
        <v>71.72273378771888</v>
      </c>
      <c r="X86" s="102"/>
      <c r="Y86" s="102"/>
      <c r="Z86" s="103"/>
      <c r="AA86" s="103"/>
      <c r="AB86" s="136"/>
      <c r="AC86" s="105">
        <f t="shared" si="32"/>
        <v>63</v>
      </c>
      <c r="AD86" s="105">
        <f t="shared" si="29"/>
        <v>55.4</v>
      </c>
      <c r="AE86" s="105">
        <f t="shared" si="33"/>
        <v>3.8</v>
      </c>
      <c r="AF86" s="108" t="s">
        <v>78</v>
      </c>
      <c r="AG86" s="109"/>
    </row>
    <row r="87" spans="1:33" s="110" customFormat="1" x14ac:dyDescent="0.25">
      <c r="A87" s="102"/>
      <c r="B87" s="106" t="s">
        <v>168</v>
      </c>
      <c r="C87" s="112">
        <v>9855054.6528999992</v>
      </c>
      <c r="D87" s="112">
        <v>779789.17749999999</v>
      </c>
      <c r="E87" s="113">
        <v>1846.4839999999999</v>
      </c>
      <c r="F87" s="115">
        <v>1620</v>
      </c>
      <c r="G87" s="107">
        <f t="shared" si="30"/>
        <v>20</v>
      </c>
      <c r="H87" s="112">
        <v>1846.4839999999999</v>
      </c>
      <c r="I87" s="99">
        <f t="shared" si="34"/>
        <v>1.5740740819444445E-3</v>
      </c>
      <c r="J87" s="99">
        <f t="shared" si="26"/>
        <v>5.5399999999999998E-2</v>
      </c>
      <c r="K87" s="99">
        <f t="shared" si="22"/>
        <v>2.4092905999999999E-3</v>
      </c>
      <c r="L87" s="99">
        <f t="shared" si="23"/>
        <v>0.65333508624673364</v>
      </c>
      <c r="M87" s="99">
        <v>150</v>
      </c>
      <c r="N87" s="99">
        <f t="shared" si="24"/>
        <v>0.16986795828850967</v>
      </c>
      <c r="O87" s="99">
        <f t="shared" si="27"/>
        <v>2.1755694950103304E-2</v>
      </c>
      <c r="P87" s="99">
        <f t="shared" si="31"/>
        <v>1916.910733787719</v>
      </c>
      <c r="Q87" s="99">
        <f t="shared" si="35"/>
        <v>1903.1514291663523</v>
      </c>
      <c r="R87" s="99">
        <f t="shared" si="36"/>
        <v>1903.1296734714022</v>
      </c>
      <c r="S87" s="101">
        <f t="shared" si="21"/>
        <v>3.1349999999997637E-2</v>
      </c>
      <c r="T87" s="100">
        <f t="shared" si="25"/>
        <v>1845.4839999999999</v>
      </c>
      <c r="U87" s="100">
        <f>1</f>
        <v>1</v>
      </c>
      <c r="V87" s="100">
        <f t="shared" si="37"/>
        <v>57.645673471402233</v>
      </c>
      <c r="W87" s="100">
        <f t="shared" si="28"/>
        <v>71.426733787719058</v>
      </c>
      <c r="X87" s="102"/>
      <c r="Y87" s="102"/>
      <c r="Z87" s="103"/>
      <c r="AA87" s="103"/>
      <c r="AB87" s="136"/>
      <c r="AC87" s="105">
        <f t="shared" si="32"/>
        <v>63</v>
      </c>
      <c r="AD87" s="105">
        <f t="shared" si="29"/>
        <v>55.4</v>
      </c>
      <c r="AE87" s="105">
        <f t="shared" si="33"/>
        <v>3.8</v>
      </c>
      <c r="AF87" s="108" t="s">
        <v>78</v>
      </c>
      <c r="AG87" s="109"/>
    </row>
    <row r="88" spans="1:33" s="110" customFormat="1" x14ac:dyDescent="0.25">
      <c r="A88" s="102"/>
      <c r="B88" s="106" t="s">
        <v>169</v>
      </c>
      <c r="C88" s="112">
        <v>9855050.2504999992</v>
      </c>
      <c r="D88" s="112">
        <v>779808.68689999997</v>
      </c>
      <c r="E88" s="113">
        <v>1846.874</v>
      </c>
      <c r="F88" s="115">
        <v>1640</v>
      </c>
      <c r="G88" s="107">
        <f t="shared" si="30"/>
        <v>20</v>
      </c>
      <c r="H88" s="112">
        <v>1846.874</v>
      </c>
      <c r="I88" s="99">
        <f t="shared" si="34"/>
        <v>1.5740740819444445E-3</v>
      </c>
      <c r="J88" s="99">
        <f t="shared" si="26"/>
        <v>5.5399999999999998E-2</v>
      </c>
      <c r="K88" s="99">
        <f t="shared" si="22"/>
        <v>2.4092905999999999E-3</v>
      </c>
      <c r="L88" s="99">
        <f t="shared" si="23"/>
        <v>0.65333508624673364</v>
      </c>
      <c r="M88" s="99">
        <v>150</v>
      </c>
      <c r="N88" s="99">
        <f t="shared" si="24"/>
        <v>0.16986795828850967</v>
      </c>
      <c r="O88" s="99">
        <f t="shared" si="27"/>
        <v>2.1755694950103304E-2</v>
      </c>
      <c r="P88" s="99">
        <f t="shared" si="31"/>
        <v>1916.910733787719</v>
      </c>
      <c r="Q88" s="99">
        <f t="shared" si="35"/>
        <v>1902.9815612080638</v>
      </c>
      <c r="R88" s="99">
        <f t="shared" si="36"/>
        <v>1902.9598055131137</v>
      </c>
      <c r="S88" s="101">
        <f t="shared" si="21"/>
        <v>3.4299999999996091E-2</v>
      </c>
      <c r="T88" s="100">
        <f t="shared" si="25"/>
        <v>1845.874</v>
      </c>
      <c r="U88" s="100">
        <f>1</f>
        <v>1</v>
      </c>
      <c r="V88" s="100">
        <f t="shared" si="37"/>
        <v>57.085805513113655</v>
      </c>
      <c r="W88" s="100">
        <f t="shared" si="28"/>
        <v>71.036733787718958</v>
      </c>
      <c r="X88" s="102"/>
      <c r="Y88" s="102"/>
      <c r="Z88" s="103"/>
      <c r="AA88" s="103"/>
      <c r="AB88" s="136"/>
      <c r="AC88" s="105">
        <f t="shared" si="32"/>
        <v>63</v>
      </c>
      <c r="AD88" s="105">
        <f t="shared" si="29"/>
        <v>55.4</v>
      </c>
      <c r="AE88" s="105">
        <f t="shared" si="33"/>
        <v>3.8</v>
      </c>
      <c r="AF88" s="108" t="s">
        <v>78</v>
      </c>
      <c r="AG88" s="109"/>
    </row>
    <row r="89" spans="1:33" s="110" customFormat="1" x14ac:dyDescent="0.25">
      <c r="A89" s="102"/>
      <c r="B89" s="106" t="s">
        <v>170</v>
      </c>
      <c r="C89" s="112">
        <v>9855045.8482000008</v>
      </c>
      <c r="D89" s="112">
        <v>779828.19640000002</v>
      </c>
      <c r="E89" s="113">
        <v>1847.366</v>
      </c>
      <c r="F89" s="115">
        <v>1660</v>
      </c>
      <c r="G89" s="107">
        <f t="shared" si="30"/>
        <v>20</v>
      </c>
      <c r="H89" s="112">
        <v>1847.366</v>
      </c>
      <c r="I89" s="99">
        <f t="shared" si="34"/>
        <v>1.5740740819444445E-3</v>
      </c>
      <c r="J89" s="99">
        <f t="shared" si="26"/>
        <v>5.5399999999999998E-2</v>
      </c>
      <c r="K89" s="99">
        <f t="shared" si="22"/>
        <v>2.4092905999999999E-3</v>
      </c>
      <c r="L89" s="99">
        <f t="shared" si="23"/>
        <v>0.65333508624673364</v>
      </c>
      <c r="M89" s="99">
        <v>150</v>
      </c>
      <c r="N89" s="99">
        <f t="shared" si="24"/>
        <v>0.16986795828850967</v>
      </c>
      <c r="O89" s="99">
        <f t="shared" si="27"/>
        <v>2.1755694950103304E-2</v>
      </c>
      <c r="P89" s="99">
        <f t="shared" si="31"/>
        <v>1916.910733787719</v>
      </c>
      <c r="Q89" s="99">
        <f t="shared" si="35"/>
        <v>1902.8116932497753</v>
      </c>
      <c r="R89" s="99">
        <f t="shared" si="36"/>
        <v>1902.7899375548252</v>
      </c>
      <c r="S89" s="101">
        <f t="shared" si="21"/>
        <v>4.4100000000003095E-2</v>
      </c>
      <c r="T89" s="100">
        <f t="shared" si="25"/>
        <v>1846.366</v>
      </c>
      <c r="U89" s="100">
        <f>1</f>
        <v>1</v>
      </c>
      <c r="V89" s="100">
        <f t="shared" si="37"/>
        <v>56.423937554825216</v>
      </c>
      <c r="W89" s="100">
        <f t="shared" si="28"/>
        <v>70.544733787718997</v>
      </c>
      <c r="X89" s="102"/>
      <c r="Y89" s="102"/>
      <c r="Z89" s="103"/>
      <c r="AA89" s="103"/>
      <c r="AB89" s="136"/>
      <c r="AC89" s="105">
        <f t="shared" si="32"/>
        <v>63</v>
      </c>
      <c r="AD89" s="105">
        <f t="shared" si="29"/>
        <v>55.4</v>
      </c>
      <c r="AE89" s="105">
        <f t="shared" si="33"/>
        <v>3.8</v>
      </c>
      <c r="AF89" s="108" t="s">
        <v>78</v>
      </c>
      <c r="AG89" s="109"/>
    </row>
    <row r="90" spans="1:33" s="110" customFormat="1" x14ac:dyDescent="0.25">
      <c r="A90" s="102"/>
      <c r="B90" s="106" t="s">
        <v>171</v>
      </c>
      <c r="C90" s="112">
        <v>9855041.4459000006</v>
      </c>
      <c r="D90" s="112">
        <v>779847.70589999994</v>
      </c>
      <c r="E90" s="113">
        <v>1847.8620000000001</v>
      </c>
      <c r="F90" s="115">
        <v>1680</v>
      </c>
      <c r="G90" s="107">
        <f t="shared" si="30"/>
        <v>20</v>
      </c>
      <c r="H90" s="112">
        <v>1847.8620000000001</v>
      </c>
      <c r="I90" s="99">
        <f t="shared" si="34"/>
        <v>1.5740740819444445E-3</v>
      </c>
      <c r="J90" s="99">
        <f t="shared" si="26"/>
        <v>5.5399999999999998E-2</v>
      </c>
      <c r="K90" s="99">
        <f t="shared" si="22"/>
        <v>2.4092905999999999E-3</v>
      </c>
      <c r="L90" s="99">
        <f t="shared" si="23"/>
        <v>0.65333508624673364</v>
      </c>
      <c r="M90" s="99">
        <v>150</v>
      </c>
      <c r="N90" s="99">
        <f t="shared" si="24"/>
        <v>0.16986795828850967</v>
      </c>
      <c r="O90" s="99">
        <f t="shared" si="27"/>
        <v>2.1755694950103304E-2</v>
      </c>
      <c r="P90" s="99">
        <f t="shared" si="31"/>
        <v>1916.910733787719</v>
      </c>
      <c r="Q90" s="99">
        <f t="shared" si="35"/>
        <v>1902.6418252914868</v>
      </c>
      <c r="R90" s="99">
        <f t="shared" si="36"/>
        <v>1902.6200695965367</v>
      </c>
      <c r="S90" s="101">
        <f t="shared" si="21"/>
        <v>4.9400000000002817E-2</v>
      </c>
      <c r="T90" s="100">
        <f t="shared" si="25"/>
        <v>1846.8620000000001</v>
      </c>
      <c r="U90" s="100">
        <f>1</f>
        <v>1</v>
      </c>
      <c r="V90" s="100">
        <f t="shared" si="37"/>
        <v>55.758069596536643</v>
      </c>
      <c r="W90" s="100">
        <f t="shared" si="28"/>
        <v>70.048733787718902</v>
      </c>
      <c r="X90" s="102"/>
      <c r="Y90" s="102"/>
      <c r="Z90" s="103"/>
      <c r="AA90" s="103"/>
      <c r="AB90" s="136"/>
      <c r="AC90" s="105">
        <f t="shared" si="32"/>
        <v>63</v>
      </c>
      <c r="AD90" s="105">
        <f t="shared" si="29"/>
        <v>55.4</v>
      </c>
      <c r="AE90" s="105">
        <f t="shared" si="33"/>
        <v>3.8</v>
      </c>
      <c r="AF90" s="108" t="s">
        <v>78</v>
      </c>
      <c r="AG90" s="109"/>
    </row>
    <row r="91" spans="1:33" s="110" customFormat="1" x14ac:dyDescent="0.25">
      <c r="A91" s="102"/>
      <c r="B91" s="106" t="s">
        <v>172</v>
      </c>
      <c r="C91" s="112">
        <v>9855037.0435000006</v>
      </c>
      <c r="D91" s="112">
        <v>779867.21530000004</v>
      </c>
      <c r="E91" s="113">
        <v>1848.259</v>
      </c>
      <c r="F91" s="115">
        <v>1700</v>
      </c>
      <c r="G91" s="107">
        <f t="shared" si="30"/>
        <v>20</v>
      </c>
      <c r="H91" s="112">
        <v>1848.259</v>
      </c>
      <c r="I91" s="99">
        <f t="shared" si="34"/>
        <v>1.5740740819444445E-3</v>
      </c>
      <c r="J91" s="99">
        <f t="shared" si="26"/>
        <v>5.5399999999999998E-2</v>
      </c>
      <c r="K91" s="99">
        <f t="shared" si="22"/>
        <v>2.4092905999999999E-3</v>
      </c>
      <c r="L91" s="99">
        <f t="shared" si="23"/>
        <v>0.65333508624673364</v>
      </c>
      <c r="M91" s="99">
        <v>150</v>
      </c>
      <c r="N91" s="99">
        <f t="shared" si="24"/>
        <v>0.16986795828850967</v>
      </c>
      <c r="O91" s="99">
        <f t="shared" si="27"/>
        <v>2.1755694950103304E-2</v>
      </c>
      <c r="P91" s="99">
        <f t="shared" si="31"/>
        <v>1916.910733787719</v>
      </c>
      <c r="Q91" s="99">
        <f t="shared" si="35"/>
        <v>1902.4719573331984</v>
      </c>
      <c r="R91" s="99">
        <f t="shared" si="36"/>
        <v>1902.4502016382482</v>
      </c>
      <c r="S91" s="101">
        <f t="shared" si="21"/>
        <v>4.4650000000001452E-2</v>
      </c>
      <c r="T91" s="100">
        <f t="shared" si="25"/>
        <v>1847.259</v>
      </c>
      <c r="U91" s="100">
        <f>1</f>
        <v>1</v>
      </c>
      <c r="V91" s="100">
        <f t="shared" si="37"/>
        <v>55.191201638248231</v>
      </c>
      <c r="W91" s="100">
        <f t="shared" si="28"/>
        <v>69.651733787718968</v>
      </c>
      <c r="X91" s="102"/>
      <c r="Y91" s="102"/>
      <c r="Z91" s="103"/>
      <c r="AA91" s="103"/>
      <c r="AB91" s="136"/>
      <c r="AC91" s="105">
        <f t="shared" si="32"/>
        <v>63</v>
      </c>
      <c r="AD91" s="105">
        <f t="shared" si="29"/>
        <v>55.4</v>
      </c>
      <c r="AE91" s="105">
        <f t="shared" si="33"/>
        <v>3.8</v>
      </c>
      <c r="AF91" s="108" t="s">
        <v>78</v>
      </c>
      <c r="AG91" s="109"/>
    </row>
    <row r="92" spans="1:33" s="110" customFormat="1" x14ac:dyDescent="0.25">
      <c r="A92" s="102"/>
      <c r="B92" s="106" t="s">
        <v>173</v>
      </c>
      <c r="C92" s="112">
        <v>9855032.6412000004</v>
      </c>
      <c r="D92" s="112">
        <v>779886.72479999997</v>
      </c>
      <c r="E92" s="113">
        <v>1848.7190000000001</v>
      </c>
      <c r="F92" s="115">
        <v>1720</v>
      </c>
      <c r="G92" s="107">
        <f t="shared" si="30"/>
        <v>20</v>
      </c>
      <c r="H92" s="112">
        <v>1848.7190000000001</v>
      </c>
      <c r="I92" s="99">
        <f t="shared" si="34"/>
        <v>1.5740740819444445E-3</v>
      </c>
      <c r="J92" s="99">
        <f t="shared" si="26"/>
        <v>5.5399999999999998E-2</v>
      </c>
      <c r="K92" s="99">
        <f t="shared" si="22"/>
        <v>2.4092905999999999E-3</v>
      </c>
      <c r="L92" s="99">
        <f t="shared" si="23"/>
        <v>0.65333508624673364</v>
      </c>
      <c r="M92" s="99">
        <v>150</v>
      </c>
      <c r="N92" s="99">
        <f t="shared" si="24"/>
        <v>0.16986795828850967</v>
      </c>
      <c r="O92" s="99">
        <f t="shared" si="27"/>
        <v>2.1755694950103304E-2</v>
      </c>
      <c r="P92" s="99">
        <f t="shared" si="31"/>
        <v>1916.910733787719</v>
      </c>
      <c r="Q92" s="99">
        <f t="shared" si="35"/>
        <v>1902.3020893749099</v>
      </c>
      <c r="R92" s="99">
        <f t="shared" si="36"/>
        <v>1902.2803336799598</v>
      </c>
      <c r="S92" s="101">
        <f t="shared" si="21"/>
        <v>4.2849999999998542E-2</v>
      </c>
      <c r="T92" s="100">
        <f t="shared" si="25"/>
        <v>1847.7190000000001</v>
      </c>
      <c r="U92" s="100">
        <f>1</f>
        <v>1</v>
      </c>
      <c r="V92" s="100">
        <f t="shared" si="37"/>
        <v>54.561333679959716</v>
      </c>
      <c r="W92" s="100">
        <f t="shared" si="28"/>
        <v>69.191733787718931</v>
      </c>
      <c r="X92" s="102"/>
      <c r="Y92" s="102"/>
      <c r="Z92" s="103"/>
      <c r="AA92" s="103"/>
      <c r="AB92" s="136"/>
      <c r="AC92" s="105">
        <f t="shared" si="32"/>
        <v>63</v>
      </c>
      <c r="AD92" s="105">
        <f t="shared" si="29"/>
        <v>55.4</v>
      </c>
      <c r="AE92" s="105">
        <f t="shared" si="33"/>
        <v>3.8</v>
      </c>
      <c r="AF92" s="108" t="s">
        <v>78</v>
      </c>
      <c r="AG92" s="109"/>
    </row>
    <row r="93" spans="1:33" s="110" customFormat="1" x14ac:dyDescent="0.25">
      <c r="A93" s="102"/>
      <c r="B93" s="106" t="s">
        <v>174</v>
      </c>
      <c r="C93" s="112">
        <v>9855028.2388000004</v>
      </c>
      <c r="D93" s="112">
        <v>779906.23430000001</v>
      </c>
      <c r="E93" s="113">
        <v>1849.2139999999999</v>
      </c>
      <c r="F93" s="115">
        <v>1740</v>
      </c>
      <c r="G93" s="107">
        <f t="shared" si="30"/>
        <v>20</v>
      </c>
      <c r="H93" s="112">
        <v>1849.2139999999999</v>
      </c>
      <c r="I93" s="99">
        <f t="shared" si="34"/>
        <v>1.5740740819444445E-3</v>
      </c>
      <c r="J93" s="99">
        <f t="shared" si="26"/>
        <v>5.5399999999999998E-2</v>
      </c>
      <c r="K93" s="99">
        <f t="shared" si="22"/>
        <v>2.4092905999999999E-3</v>
      </c>
      <c r="L93" s="99">
        <f t="shared" si="23"/>
        <v>0.65333508624673364</v>
      </c>
      <c r="M93" s="99">
        <v>150</v>
      </c>
      <c r="N93" s="99">
        <f t="shared" si="24"/>
        <v>0.16986795828850967</v>
      </c>
      <c r="O93" s="99">
        <f t="shared" si="27"/>
        <v>2.1755694950103304E-2</v>
      </c>
      <c r="P93" s="99">
        <f t="shared" si="31"/>
        <v>1916.910733787719</v>
      </c>
      <c r="Q93" s="99">
        <f t="shared" si="35"/>
        <v>1902.1322214166214</v>
      </c>
      <c r="R93" s="99">
        <f t="shared" si="36"/>
        <v>1902.1104657216713</v>
      </c>
      <c r="S93" s="101">
        <f t="shared" si="21"/>
        <v>4.7749999999996365E-2</v>
      </c>
      <c r="T93" s="100">
        <f t="shared" si="25"/>
        <v>1848.2139999999999</v>
      </c>
      <c r="U93" s="100">
        <f>1</f>
        <v>1</v>
      </c>
      <c r="V93" s="100">
        <f t="shared" si="37"/>
        <v>53.896465721671348</v>
      </c>
      <c r="W93" s="100">
        <f t="shared" si="28"/>
        <v>68.69673378771904</v>
      </c>
      <c r="X93" s="102"/>
      <c r="Y93" s="102"/>
      <c r="Z93" s="103"/>
      <c r="AA93" s="103"/>
      <c r="AB93" s="136"/>
      <c r="AC93" s="105">
        <f t="shared" si="32"/>
        <v>63</v>
      </c>
      <c r="AD93" s="105">
        <f t="shared" si="29"/>
        <v>55.4</v>
      </c>
      <c r="AE93" s="105">
        <f t="shared" si="33"/>
        <v>3.8</v>
      </c>
      <c r="AF93" s="108" t="s">
        <v>78</v>
      </c>
      <c r="AG93" s="109"/>
    </row>
    <row r="94" spans="1:33" s="110" customFormat="1" x14ac:dyDescent="0.25">
      <c r="A94" s="102"/>
      <c r="B94" s="106" t="s">
        <v>175</v>
      </c>
      <c r="C94" s="112">
        <v>9855023.8365000002</v>
      </c>
      <c r="D94" s="112">
        <v>779925.74369999999</v>
      </c>
      <c r="E94" s="113">
        <v>1849.75</v>
      </c>
      <c r="F94" s="115">
        <v>1760</v>
      </c>
      <c r="G94" s="107">
        <f t="shared" si="30"/>
        <v>20</v>
      </c>
      <c r="H94" s="112">
        <v>1849.75</v>
      </c>
      <c r="I94" s="99">
        <f t="shared" si="34"/>
        <v>1.5740740819444445E-3</v>
      </c>
      <c r="J94" s="99">
        <f t="shared" si="26"/>
        <v>5.5399999999999998E-2</v>
      </c>
      <c r="K94" s="99">
        <f t="shared" si="22"/>
        <v>2.4092905999999999E-3</v>
      </c>
      <c r="L94" s="99">
        <f t="shared" si="23"/>
        <v>0.65333508624673364</v>
      </c>
      <c r="M94" s="99">
        <v>150</v>
      </c>
      <c r="N94" s="99">
        <f t="shared" si="24"/>
        <v>0.16986795828850967</v>
      </c>
      <c r="O94" s="99">
        <f t="shared" si="27"/>
        <v>2.1755694950103304E-2</v>
      </c>
      <c r="P94" s="99">
        <f t="shared" si="31"/>
        <v>1916.910733787719</v>
      </c>
      <c r="Q94" s="99">
        <f t="shared" si="35"/>
        <v>1901.9623534583329</v>
      </c>
      <c r="R94" s="99">
        <f t="shared" si="36"/>
        <v>1901.9405977633828</v>
      </c>
      <c r="S94" s="101">
        <f t="shared" si="21"/>
        <v>5.1549999999997452E-2</v>
      </c>
      <c r="T94" s="100">
        <f t="shared" si="25"/>
        <v>1848.75</v>
      </c>
      <c r="U94" s="100">
        <f>1</f>
        <v>1</v>
      </c>
      <c r="V94" s="100">
        <f t="shared" si="37"/>
        <v>53.190597763382812</v>
      </c>
      <c r="W94" s="100">
        <f t="shared" si="28"/>
        <v>68.160733787718982</v>
      </c>
      <c r="X94" s="102"/>
      <c r="Y94" s="102"/>
      <c r="Z94" s="103"/>
      <c r="AA94" s="103"/>
      <c r="AB94" s="136"/>
      <c r="AC94" s="105">
        <f t="shared" si="32"/>
        <v>63</v>
      </c>
      <c r="AD94" s="105">
        <f t="shared" si="29"/>
        <v>55.4</v>
      </c>
      <c r="AE94" s="105">
        <f t="shared" si="33"/>
        <v>3.8</v>
      </c>
      <c r="AF94" s="108" t="s">
        <v>78</v>
      </c>
      <c r="AG94" s="109"/>
    </row>
    <row r="95" spans="1:33" s="110" customFormat="1" x14ac:dyDescent="0.25">
      <c r="A95" s="102"/>
      <c r="B95" s="106" t="s">
        <v>176</v>
      </c>
      <c r="C95" s="112">
        <v>9855019.4341000002</v>
      </c>
      <c r="D95" s="112">
        <v>779945.25320000004</v>
      </c>
      <c r="E95" s="113">
        <v>1850.3630000000001</v>
      </c>
      <c r="F95" s="115">
        <v>1780</v>
      </c>
      <c r="G95" s="107">
        <f t="shared" si="30"/>
        <v>20</v>
      </c>
      <c r="H95" s="112">
        <v>1850.3630000000001</v>
      </c>
      <c r="I95" s="99">
        <f t="shared" si="34"/>
        <v>1.5740740819444445E-3</v>
      </c>
      <c r="J95" s="99">
        <f t="shared" si="26"/>
        <v>5.5399999999999998E-2</v>
      </c>
      <c r="K95" s="99">
        <f t="shared" si="22"/>
        <v>2.4092905999999999E-3</v>
      </c>
      <c r="L95" s="99">
        <f t="shared" si="23"/>
        <v>0.65333508624673364</v>
      </c>
      <c r="M95" s="99">
        <v>150</v>
      </c>
      <c r="N95" s="99">
        <f t="shared" si="24"/>
        <v>0.16986795828850967</v>
      </c>
      <c r="O95" s="99">
        <f t="shared" si="27"/>
        <v>2.1755694950103304E-2</v>
      </c>
      <c r="P95" s="99">
        <f t="shared" si="31"/>
        <v>1916.910733787719</v>
      </c>
      <c r="Q95" s="99">
        <f t="shared" si="35"/>
        <v>1901.7924855000444</v>
      </c>
      <c r="R95" s="99">
        <f t="shared" si="36"/>
        <v>1901.7707298050943</v>
      </c>
      <c r="S95" s="101">
        <f t="shared" si="21"/>
        <v>5.7450000000005733E-2</v>
      </c>
      <c r="T95" s="100">
        <f t="shared" si="25"/>
        <v>1849.3630000000001</v>
      </c>
      <c r="U95" s="100">
        <f>1</f>
        <v>1</v>
      </c>
      <c r="V95" s="100">
        <f t="shared" si="37"/>
        <v>52.407729805094277</v>
      </c>
      <c r="W95" s="100">
        <f t="shared" si="28"/>
        <v>67.547733787718926</v>
      </c>
      <c r="X95" s="102"/>
      <c r="Y95" s="102"/>
      <c r="Z95" s="103"/>
      <c r="AA95" s="103"/>
      <c r="AB95" s="136"/>
      <c r="AC95" s="105">
        <f t="shared" si="32"/>
        <v>63</v>
      </c>
      <c r="AD95" s="105">
        <f t="shared" si="29"/>
        <v>55.4</v>
      </c>
      <c r="AE95" s="105">
        <f t="shared" si="33"/>
        <v>3.8</v>
      </c>
      <c r="AF95" s="108" t="s">
        <v>78</v>
      </c>
      <c r="AG95" s="109"/>
    </row>
    <row r="96" spans="1:33" s="110" customFormat="1" x14ac:dyDescent="0.25">
      <c r="A96" s="102"/>
      <c r="B96" s="106" t="s">
        <v>177</v>
      </c>
      <c r="C96" s="112">
        <v>9855015.0318</v>
      </c>
      <c r="D96" s="112">
        <v>779964.76269999996</v>
      </c>
      <c r="E96" s="113">
        <v>1851.0129999999999</v>
      </c>
      <c r="F96" s="115">
        <v>1800</v>
      </c>
      <c r="G96" s="107">
        <f t="shared" si="30"/>
        <v>20</v>
      </c>
      <c r="H96" s="112">
        <v>1851.0129999999999</v>
      </c>
      <c r="I96" s="99">
        <f t="shared" si="34"/>
        <v>1.5740740819444445E-3</v>
      </c>
      <c r="J96" s="99">
        <f t="shared" si="26"/>
        <v>5.5399999999999998E-2</v>
      </c>
      <c r="K96" s="99">
        <f t="shared" si="22"/>
        <v>2.4092905999999999E-3</v>
      </c>
      <c r="L96" s="99">
        <f t="shared" si="23"/>
        <v>0.65333508624673364</v>
      </c>
      <c r="M96" s="99">
        <v>150</v>
      </c>
      <c r="N96" s="99">
        <f t="shared" si="24"/>
        <v>0.16986795828850967</v>
      </c>
      <c r="O96" s="99">
        <f t="shared" si="27"/>
        <v>2.1755694950103304E-2</v>
      </c>
      <c r="P96" s="99">
        <f t="shared" si="31"/>
        <v>1916.910733787719</v>
      </c>
      <c r="Q96" s="99">
        <f t="shared" si="35"/>
        <v>1901.622617541756</v>
      </c>
      <c r="R96" s="99">
        <f t="shared" si="36"/>
        <v>1901.6008618468059</v>
      </c>
      <c r="S96" s="101">
        <f t="shared" si="21"/>
        <v>6.3149999999996001E-2</v>
      </c>
      <c r="T96" s="100">
        <f t="shared" si="25"/>
        <v>1850.0129999999999</v>
      </c>
      <c r="U96" s="100">
        <f>1</f>
        <v>1</v>
      </c>
      <c r="V96" s="100">
        <f t="shared" si="37"/>
        <v>51.587861846805936</v>
      </c>
      <c r="W96" s="100">
        <f t="shared" si="28"/>
        <v>66.897733787719062</v>
      </c>
      <c r="X96" s="102"/>
      <c r="Y96" s="102"/>
      <c r="Z96" s="103"/>
      <c r="AA96" s="103"/>
      <c r="AB96" s="136"/>
      <c r="AC96" s="105">
        <f t="shared" si="32"/>
        <v>63</v>
      </c>
      <c r="AD96" s="105">
        <f t="shared" si="29"/>
        <v>55.4</v>
      </c>
      <c r="AE96" s="105">
        <f t="shared" si="33"/>
        <v>3.8</v>
      </c>
      <c r="AF96" s="108" t="s">
        <v>78</v>
      </c>
      <c r="AG96" s="109"/>
    </row>
    <row r="97" spans="1:33" s="110" customFormat="1" x14ac:dyDescent="0.25">
      <c r="A97" s="102"/>
      <c r="B97" s="106" t="s">
        <v>178</v>
      </c>
      <c r="C97" s="112">
        <v>9855010.6294</v>
      </c>
      <c r="D97" s="112">
        <v>779984.27209999994</v>
      </c>
      <c r="E97" s="113">
        <v>1851.749</v>
      </c>
      <c r="F97" s="115">
        <v>1820</v>
      </c>
      <c r="G97" s="107">
        <f t="shared" si="30"/>
        <v>20</v>
      </c>
      <c r="H97" s="112">
        <v>1851.749</v>
      </c>
      <c r="I97" s="99">
        <f t="shared" si="34"/>
        <v>1.5740740819444445E-3</v>
      </c>
      <c r="J97" s="99">
        <f t="shared" si="26"/>
        <v>5.5399999999999998E-2</v>
      </c>
      <c r="K97" s="99">
        <f t="shared" si="22"/>
        <v>2.4092905999999999E-3</v>
      </c>
      <c r="L97" s="99">
        <f t="shared" si="23"/>
        <v>0.65333508624673364</v>
      </c>
      <c r="M97" s="99">
        <v>150</v>
      </c>
      <c r="N97" s="99">
        <f t="shared" si="24"/>
        <v>0.16986795828850967</v>
      </c>
      <c r="O97" s="99">
        <f t="shared" si="27"/>
        <v>2.1755694950103304E-2</v>
      </c>
      <c r="P97" s="99">
        <f t="shared" si="31"/>
        <v>1916.910733787719</v>
      </c>
      <c r="Q97" s="99">
        <f t="shared" si="35"/>
        <v>1901.4527495834675</v>
      </c>
      <c r="R97" s="99">
        <f t="shared" si="36"/>
        <v>1901.4309938885174</v>
      </c>
      <c r="S97" s="101">
        <f t="shared" si="21"/>
        <v>6.9299999999998363E-2</v>
      </c>
      <c r="T97" s="100">
        <f t="shared" si="25"/>
        <v>1850.749</v>
      </c>
      <c r="U97" s="100">
        <f>1</f>
        <v>1</v>
      </c>
      <c r="V97" s="100">
        <f t="shared" si="37"/>
        <v>50.681993888517354</v>
      </c>
      <c r="W97" s="100">
        <f t="shared" si="28"/>
        <v>66.161733787718958</v>
      </c>
      <c r="X97" s="102"/>
      <c r="Y97" s="102"/>
      <c r="Z97" s="103"/>
      <c r="AA97" s="103"/>
      <c r="AB97" s="136"/>
      <c r="AC97" s="105">
        <f t="shared" si="32"/>
        <v>63</v>
      </c>
      <c r="AD97" s="105">
        <f t="shared" si="29"/>
        <v>55.4</v>
      </c>
      <c r="AE97" s="105">
        <f t="shared" si="33"/>
        <v>3.8</v>
      </c>
      <c r="AF97" s="108" t="s">
        <v>78</v>
      </c>
      <c r="AG97" s="109"/>
    </row>
    <row r="98" spans="1:33" s="110" customFormat="1" x14ac:dyDescent="0.25">
      <c r="A98" s="102"/>
      <c r="B98" s="106" t="s">
        <v>179</v>
      </c>
      <c r="C98" s="112">
        <v>9855006.2270999998</v>
      </c>
      <c r="D98" s="112">
        <v>780003.78159999999</v>
      </c>
      <c r="E98" s="113">
        <v>1852.5239999999999</v>
      </c>
      <c r="F98" s="115">
        <v>1840</v>
      </c>
      <c r="G98" s="107">
        <f t="shared" si="30"/>
        <v>20</v>
      </c>
      <c r="H98" s="112">
        <v>1852.5239999999999</v>
      </c>
      <c r="I98" s="99">
        <f t="shared" si="34"/>
        <v>1.5740740819444445E-3</v>
      </c>
      <c r="J98" s="99">
        <f t="shared" si="26"/>
        <v>5.5399999999999998E-2</v>
      </c>
      <c r="K98" s="99">
        <f t="shared" si="22"/>
        <v>2.4092905999999999E-3</v>
      </c>
      <c r="L98" s="99">
        <f t="shared" si="23"/>
        <v>0.65333508624673364</v>
      </c>
      <c r="M98" s="99">
        <v>150</v>
      </c>
      <c r="N98" s="99">
        <f t="shared" si="24"/>
        <v>0.16986795828850967</v>
      </c>
      <c r="O98" s="99">
        <f t="shared" si="27"/>
        <v>2.1755694950103304E-2</v>
      </c>
      <c r="P98" s="99">
        <f t="shared" si="31"/>
        <v>1916.910733787719</v>
      </c>
      <c r="Q98" s="99">
        <f t="shared" si="35"/>
        <v>1901.282881625179</v>
      </c>
      <c r="R98" s="99">
        <f t="shared" si="36"/>
        <v>1901.2611259302289</v>
      </c>
      <c r="S98" s="101">
        <f t="shared" si="21"/>
        <v>7.5549999999998368E-2</v>
      </c>
      <c r="T98" s="100">
        <f t="shared" si="25"/>
        <v>1851.5239999999999</v>
      </c>
      <c r="U98" s="100">
        <f>1</f>
        <v>1</v>
      </c>
      <c r="V98" s="100">
        <f t="shared" si="37"/>
        <v>49.737125930229013</v>
      </c>
      <c r="W98" s="100">
        <f t="shared" si="28"/>
        <v>65.386733787719095</v>
      </c>
      <c r="X98" s="102"/>
      <c r="Y98" s="102"/>
      <c r="Z98" s="103"/>
      <c r="AA98" s="103"/>
      <c r="AB98" s="136"/>
      <c r="AC98" s="105">
        <f t="shared" si="32"/>
        <v>63</v>
      </c>
      <c r="AD98" s="105">
        <f t="shared" si="29"/>
        <v>55.4</v>
      </c>
      <c r="AE98" s="105">
        <f t="shared" si="33"/>
        <v>3.8</v>
      </c>
      <c r="AF98" s="108" t="s">
        <v>78</v>
      </c>
      <c r="AG98" s="109"/>
    </row>
    <row r="99" spans="1:33" s="110" customFormat="1" x14ac:dyDescent="0.25">
      <c r="A99" s="102"/>
      <c r="B99" s="106" t="s">
        <v>180</v>
      </c>
      <c r="C99" s="112">
        <v>9855001.8247999996</v>
      </c>
      <c r="D99" s="112">
        <v>780023.29110000003</v>
      </c>
      <c r="E99" s="113">
        <v>1853.375</v>
      </c>
      <c r="F99" s="115">
        <v>1860</v>
      </c>
      <c r="G99" s="107">
        <f t="shared" si="30"/>
        <v>20</v>
      </c>
      <c r="H99" s="112">
        <v>1853.375</v>
      </c>
      <c r="I99" s="99">
        <f t="shared" si="34"/>
        <v>1.5740740819444445E-3</v>
      </c>
      <c r="J99" s="99">
        <f t="shared" si="26"/>
        <v>5.5399999999999998E-2</v>
      </c>
      <c r="K99" s="99">
        <f t="shared" si="22"/>
        <v>2.4092905999999999E-3</v>
      </c>
      <c r="L99" s="99">
        <f t="shared" si="23"/>
        <v>0.65333508624673364</v>
      </c>
      <c r="M99" s="99">
        <v>150</v>
      </c>
      <c r="N99" s="99">
        <f t="shared" si="24"/>
        <v>0.16986795828850967</v>
      </c>
      <c r="O99" s="99">
        <f t="shared" si="27"/>
        <v>2.1755694950103304E-2</v>
      </c>
      <c r="P99" s="99">
        <f t="shared" si="31"/>
        <v>1916.910733787719</v>
      </c>
      <c r="Q99" s="99">
        <f t="shared" si="35"/>
        <v>1901.1130136668905</v>
      </c>
      <c r="R99" s="99">
        <f t="shared" si="36"/>
        <v>1901.0912579719404</v>
      </c>
      <c r="S99" s="101">
        <f t="shared" si="21"/>
        <v>8.1299999999998818E-2</v>
      </c>
      <c r="T99" s="100">
        <f t="shared" si="25"/>
        <v>1852.375</v>
      </c>
      <c r="U99" s="100">
        <f>1</f>
        <v>1</v>
      </c>
      <c r="V99" s="100">
        <f t="shared" si="37"/>
        <v>48.716257971940422</v>
      </c>
      <c r="W99" s="100">
        <f t="shared" si="28"/>
        <v>64.535733787718982</v>
      </c>
      <c r="X99" s="102"/>
      <c r="Y99" s="102"/>
      <c r="Z99" s="103"/>
      <c r="AA99" s="103"/>
      <c r="AB99" s="136"/>
      <c r="AC99" s="105">
        <f t="shared" si="32"/>
        <v>63</v>
      </c>
      <c r="AD99" s="105">
        <f t="shared" si="29"/>
        <v>55.4</v>
      </c>
      <c r="AE99" s="105">
        <f t="shared" si="33"/>
        <v>3.8</v>
      </c>
      <c r="AF99" s="108" t="s">
        <v>78</v>
      </c>
      <c r="AG99" s="109"/>
    </row>
    <row r="100" spans="1:33" s="110" customFormat="1" x14ac:dyDescent="0.25">
      <c r="A100" s="102"/>
      <c r="B100" s="106" t="s">
        <v>181</v>
      </c>
      <c r="C100" s="112">
        <v>9854997.4223999996</v>
      </c>
      <c r="D100" s="112">
        <v>780042.80050000001</v>
      </c>
      <c r="E100" s="113">
        <v>1854.3130000000001</v>
      </c>
      <c r="F100" s="115">
        <v>1880</v>
      </c>
      <c r="G100" s="107">
        <f t="shared" si="30"/>
        <v>20</v>
      </c>
      <c r="H100" s="112">
        <v>1854.3130000000001</v>
      </c>
      <c r="I100" s="99">
        <f t="shared" si="34"/>
        <v>1.5740740819444445E-3</v>
      </c>
      <c r="J100" s="99">
        <f t="shared" si="26"/>
        <v>5.5399999999999998E-2</v>
      </c>
      <c r="K100" s="99">
        <f t="shared" si="22"/>
        <v>2.4092905999999999E-3</v>
      </c>
      <c r="L100" s="99">
        <f t="shared" si="23"/>
        <v>0.65333508624673364</v>
      </c>
      <c r="M100" s="99">
        <v>150</v>
      </c>
      <c r="N100" s="99">
        <f t="shared" si="24"/>
        <v>0.16986795828850967</v>
      </c>
      <c r="O100" s="99">
        <f t="shared" si="27"/>
        <v>2.1755694950103304E-2</v>
      </c>
      <c r="P100" s="99">
        <f t="shared" si="31"/>
        <v>1916.910733787719</v>
      </c>
      <c r="Q100" s="99">
        <f t="shared" si="35"/>
        <v>1900.9431457086021</v>
      </c>
      <c r="R100" s="99">
        <f t="shared" si="36"/>
        <v>1900.9213900136519</v>
      </c>
      <c r="S100" s="101">
        <f t="shared" ref="S100:S105" si="38">(E100-E98)/G100</f>
        <v>8.9450000000010729E-2</v>
      </c>
      <c r="T100" s="100">
        <f t="shared" si="25"/>
        <v>1853.3130000000001</v>
      </c>
      <c r="U100" s="100">
        <f>1</f>
        <v>1</v>
      </c>
      <c r="V100" s="100">
        <f t="shared" si="37"/>
        <v>47.608390013651842</v>
      </c>
      <c r="W100" s="100">
        <f t="shared" si="28"/>
        <v>63.59773378771888</v>
      </c>
      <c r="X100" s="102"/>
      <c r="Y100" s="102"/>
      <c r="Z100" s="103"/>
      <c r="AA100" s="103"/>
      <c r="AB100" s="136"/>
      <c r="AC100" s="105">
        <f t="shared" si="32"/>
        <v>63</v>
      </c>
      <c r="AD100" s="105">
        <f t="shared" si="29"/>
        <v>55.4</v>
      </c>
      <c r="AE100" s="105">
        <f t="shared" si="33"/>
        <v>3.8</v>
      </c>
      <c r="AF100" s="108" t="s">
        <v>78</v>
      </c>
      <c r="AG100" s="109"/>
    </row>
    <row r="101" spans="1:33" s="110" customFormat="1" x14ac:dyDescent="0.25">
      <c r="A101" s="102"/>
      <c r="B101" s="106" t="s">
        <v>182</v>
      </c>
      <c r="C101" s="112">
        <v>9854993.0200999994</v>
      </c>
      <c r="D101" s="112">
        <v>780062.31</v>
      </c>
      <c r="E101" s="113">
        <v>1855.2449999999999</v>
      </c>
      <c r="F101" s="115">
        <v>1900</v>
      </c>
      <c r="G101" s="107">
        <f t="shared" si="30"/>
        <v>20</v>
      </c>
      <c r="H101" s="112">
        <v>1855.2449999999999</v>
      </c>
      <c r="I101" s="99">
        <f t="shared" si="34"/>
        <v>1.5740740819444445E-3</v>
      </c>
      <c r="J101" s="99">
        <f t="shared" si="26"/>
        <v>5.5399999999999998E-2</v>
      </c>
      <c r="K101" s="99">
        <f t="shared" si="22"/>
        <v>2.4092905999999999E-3</v>
      </c>
      <c r="L101" s="99">
        <f t="shared" si="23"/>
        <v>0.65333508624673364</v>
      </c>
      <c r="M101" s="99">
        <v>150</v>
      </c>
      <c r="N101" s="99">
        <f t="shared" si="24"/>
        <v>0.16986795828850967</v>
      </c>
      <c r="O101" s="99">
        <f t="shared" si="27"/>
        <v>2.1755694950103304E-2</v>
      </c>
      <c r="P101" s="99">
        <f t="shared" si="31"/>
        <v>1916.910733787719</v>
      </c>
      <c r="Q101" s="99">
        <f t="shared" si="35"/>
        <v>1900.7732777503136</v>
      </c>
      <c r="R101" s="99">
        <f t="shared" si="36"/>
        <v>1900.7515220553635</v>
      </c>
      <c r="S101" s="101">
        <f t="shared" si="38"/>
        <v>9.3499999999994546E-2</v>
      </c>
      <c r="T101" s="100">
        <f t="shared" si="25"/>
        <v>1854.2449999999999</v>
      </c>
      <c r="U101" s="100">
        <f>1</f>
        <v>1</v>
      </c>
      <c r="V101" s="100">
        <f t="shared" si="37"/>
        <v>46.506522055363575</v>
      </c>
      <c r="W101" s="100">
        <f t="shared" si="28"/>
        <v>62.665733787719091</v>
      </c>
      <c r="X101" s="102"/>
      <c r="Y101" s="102"/>
      <c r="Z101" s="103"/>
      <c r="AA101" s="103"/>
      <c r="AB101" s="136"/>
      <c r="AC101" s="105">
        <f t="shared" si="32"/>
        <v>63</v>
      </c>
      <c r="AD101" s="105">
        <f t="shared" si="29"/>
        <v>55.4</v>
      </c>
      <c r="AE101" s="105">
        <f t="shared" si="33"/>
        <v>3.8</v>
      </c>
      <c r="AF101" s="108" t="s">
        <v>78</v>
      </c>
      <c r="AG101" s="109"/>
    </row>
    <row r="102" spans="1:33" s="110" customFormat="1" x14ac:dyDescent="0.25">
      <c r="A102" s="102"/>
      <c r="B102" s="106" t="s">
        <v>183</v>
      </c>
      <c r="C102" s="112">
        <v>9854988.6176999994</v>
      </c>
      <c r="D102" s="112">
        <v>780081.81949999998</v>
      </c>
      <c r="E102" s="113">
        <v>1856.1030000000001</v>
      </c>
      <c r="F102" s="115">
        <v>1920</v>
      </c>
      <c r="G102" s="107">
        <f t="shared" si="30"/>
        <v>20</v>
      </c>
      <c r="H102" s="112">
        <v>1856.1030000000001</v>
      </c>
      <c r="I102" s="99">
        <f t="shared" si="34"/>
        <v>1.5740740819444445E-3</v>
      </c>
      <c r="J102" s="99">
        <f t="shared" si="26"/>
        <v>5.5399999999999998E-2</v>
      </c>
      <c r="K102" s="99">
        <f t="shared" si="22"/>
        <v>2.4092905999999999E-3</v>
      </c>
      <c r="L102" s="99">
        <f t="shared" ref="L102:L123" si="39">I102/K102</f>
        <v>0.65333508624673364</v>
      </c>
      <c r="M102" s="99">
        <v>150</v>
      </c>
      <c r="N102" s="99">
        <f t="shared" ref="N102:N123" si="40">6.843*G102*POWER(L102,1.852)/(POWER(J102,1.167)*POWER(M102,1.852))</f>
        <v>0.16986795828850967</v>
      </c>
      <c r="O102" s="99">
        <f t="shared" si="27"/>
        <v>2.1755694950103304E-2</v>
      </c>
      <c r="P102" s="99">
        <f t="shared" si="31"/>
        <v>1916.910733787719</v>
      </c>
      <c r="Q102" s="99">
        <f t="shared" si="35"/>
        <v>1900.6034097920251</v>
      </c>
      <c r="R102" s="99">
        <f t="shared" si="36"/>
        <v>1900.581654097075</v>
      </c>
      <c r="S102" s="101">
        <f t="shared" si="38"/>
        <v>8.9499999999998178E-2</v>
      </c>
      <c r="T102" s="100">
        <f t="shared" ref="T102:T123" si="41">H102-U102</f>
        <v>1855.1030000000001</v>
      </c>
      <c r="U102" s="100">
        <f>1</f>
        <v>1</v>
      </c>
      <c r="V102" s="100">
        <f t="shared" si="37"/>
        <v>45.478654097074923</v>
      </c>
      <c r="W102" s="100">
        <f t="shared" si="28"/>
        <v>61.807733787718917</v>
      </c>
      <c r="X102" s="102"/>
      <c r="Y102" s="102"/>
      <c r="Z102" s="103"/>
      <c r="AA102" s="103"/>
      <c r="AB102" s="136"/>
      <c r="AC102" s="105">
        <f t="shared" si="32"/>
        <v>63</v>
      </c>
      <c r="AD102" s="105">
        <f t="shared" si="29"/>
        <v>55.4</v>
      </c>
      <c r="AE102" s="105">
        <f t="shared" si="33"/>
        <v>3.8</v>
      </c>
      <c r="AF102" s="108" t="s">
        <v>78</v>
      </c>
      <c r="AG102" s="109"/>
    </row>
    <row r="103" spans="1:33" s="110" customFormat="1" x14ac:dyDescent="0.25">
      <c r="A103" s="102"/>
      <c r="B103" s="106" t="s">
        <v>184</v>
      </c>
      <c r="C103" s="112">
        <v>9854984.2153999992</v>
      </c>
      <c r="D103" s="112">
        <v>780101.32900000003</v>
      </c>
      <c r="E103" s="113">
        <v>1856.924</v>
      </c>
      <c r="F103" s="115">
        <v>1940</v>
      </c>
      <c r="G103" s="107">
        <f t="shared" si="30"/>
        <v>20</v>
      </c>
      <c r="H103" s="112">
        <v>1856.924</v>
      </c>
      <c r="I103" s="99">
        <f t="shared" si="34"/>
        <v>1.5740740819444445E-3</v>
      </c>
      <c r="J103" s="99">
        <f t="shared" si="26"/>
        <v>5.5399999999999998E-2</v>
      </c>
      <c r="K103" s="99">
        <f t="shared" si="22"/>
        <v>2.4092905999999999E-3</v>
      </c>
      <c r="L103" s="99">
        <f t="shared" si="39"/>
        <v>0.65333508624673364</v>
      </c>
      <c r="M103" s="99">
        <v>150</v>
      </c>
      <c r="N103" s="99">
        <f t="shared" si="40"/>
        <v>0.16986795828850967</v>
      </c>
      <c r="O103" s="99">
        <f t="shared" si="27"/>
        <v>2.1755694950103304E-2</v>
      </c>
      <c r="P103" s="99">
        <f t="shared" si="31"/>
        <v>1916.910733787719</v>
      </c>
      <c r="Q103" s="99">
        <f t="shared" si="35"/>
        <v>1900.4335418337366</v>
      </c>
      <c r="R103" s="99">
        <f t="shared" si="36"/>
        <v>1900.4117861387865</v>
      </c>
      <c r="S103" s="101">
        <f t="shared" si="38"/>
        <v>8.3950000000004368E-2</v>
      </c>
      <c r="T103" s="100">
        <f t="shared" si="41"/>
        <v>1855.924</v>
      </c>
      <c r="U103" s="100">
        <f>1</f>
        <v>1</v>
      </c>
      <c r="V103" s="100">
        <f t="shared" si="37"/>
        <v>44.487786138786532</v>
      </c>
      <c r="W103" s="100">
        <f t="shared" si="28"/>
        <v>60.986733787719004</v>
      </c>
      <c r="X103" s="102"/>
      <c r="Y103" s="102"/>
      <c r="Z103" s="103"/>
      <c r="AA103" s="103"/>
      <c r="AB103" s="136"/>
      <c r="AC103" s="105">
        <f t="shared" si="32"/>
        <v>63</v>
      </c>
      <c r="AD103" s="105">
        <f t="shared" si="29"/>
        <v>55.4</v>
      </c>
      <c r="AE103" s="105">
        <f t="shared" si="33"/>
        <v>3.8</v>
      </c>
      <c r="AF103" s="108" t="s">
        <v>78</v>
      </c>
      <c r="AG103" s="109"/>
    </row>
    <row r="104" spans="1:33" s="110" customFormat="1" x14ac:dyDescent="0.25">
      <c r="A104" s="102"/>
      <c r="B104" s="106" t="s">
        <v>185</v>
      </c>
      <c r="C104" s="112">
        <v>9854979.8129999992</v>
      </c>
      <c r="D104" s="112">
        <v>780120.83840000001</v>
      </c>
      <c r="E104" s="113">
        <v>1857.7729999999999</v>
      </c>
      <c r="F104" s="115">
        <v>1960</v>
      </c>
      <c r="G104" s="107">
        <f t="shared" si="30"/>
        <v>20</v>
      </c>
      <c r="H104" s="112">
        <v>1857.7729999999999</v>
      </c>
      <c r="I104" s="99">
        <f t="shared" si="34"/>
        <v>1.5740740819444445E-3</v>
      </c>
      <c r="J104" s="99">
        <f t="shared" si="26"/>
        <v>5.5399999999999998E-2</v>
      </c>
      <c r="K104" s="99">
        <f t="shared" si="22"/>
        <v>2.4092905999999999E-3</v>
      </c>
      <c r="L104" s="99">
        <f t="shared" si="39"/>
        <v>0.65333508624673364</v>
      </c>
      <c r="M104" s="99">
        <v>150</v>
      </c>
      <c r="N104" s="99">
        <f t="shared" si="40"/>
        <v>0.16986795828850967</v>
      </c>
      <c r="O104" s="99">
        <f t="shared" si="27"/>
        <v>2.1755694950103304E-2</v>
      </c>
      <c r="P104" s="99">
        <f t="shared" si="31"/>
        <v>1916.910733787719</v>
      </c>
      <c r="Q104" s="99">
        <f t="shared" si="35"/>
        <v>1900.2636738754481</v>
      </c>
      <c r="R104" s="99">
        <f t="shared" si="36"/>
        <v>1900.241918180498</v>
      </c>
      <c r="S104" s="101">
        <f t="shared" si="38"/>
        <v>8.3499999999992275E-2</v>
      </c>
      <c r="T104" s="100">
        <f t="shared" si="41"/>
        <v>1856.7729999999999</v>
      </c>
      <c r="U104" s="100">
        <f>1</f>
        <v>1</v>
      </c>
      <c r="V104" s="100">
        <f t="shared" si="37"/>
        <v>43.468918180498122</v>
      </c>
      <c r="W104" s="100">
        <f t="shared" si="28"/>
        <v>60.137733787719071</v>
      </c>
      <c r="X104" s="102"/>
      <c r="Y104" s="102"/>
      <c r="Z104" s="103"/>
      <c r="AA104" s="103"/>
      <c r="AB104" s="136"/>
      <c r="AC104" s="105">
        <f t="shared" si="32"/>
        <v>63</v>
      </c>
      <c r="AD104" s="105">
        <f t="shared" si="29"/>
        <v>55.4</v>
      </c>
      <c r="AE104" s="105">
        <f t="shared" si="33"/>
        <v>3.8</v>
      </c>
      <c r="AF104" s="108" t="s">
        <v>78</v>
      </c>
      <c r="AG104" s="109"/>
    </row>
    <row r="105" spans="1:33" s="110" customFormat="1" x14ac:dyDescent="0.25">
      <c r="A105" s="102"/>
      <c r="B105" s="106" t="s">
        <v>186</v>
      </c>
      <c r="C105" s="112">
        <v>9854978.5593999997</v>
      </c>
      <c r="D105" s="112">
        <v>780140.45570000005</v>
      </c>
      <c r="E105" s="113">
        <v>1858.6679999999999</v>
      </c>
      <c r="F105" s="115">
        <v>1980</v>
      </c>
      <c r="G105" s="107">
        <f t="shared" si="30"/>
        <v>20</v>
      </c>
      <c r="H105" s="112">
        <v>1858.6679999999999</v>
      </c>
      <c r="I105" s="99">
        <f t="shared" si="34"/>
        <v>1.5740740819444445E-3</v>
      </c>
      <c r="J105" s="99">
        <f t="shared" si="26"/>
        <v>5.5399999999999998E-2</v>
      </c>
      <c r="K105" s="99">
        <f t="shared" si="22"/>
        <v>2.4092905999999999E-3</v>
      </c>
      <c r="L105" s="99">
        <f t="shared" si="39"/>
        <v>0.65333508624673364</v>
      </c>
      <c r="M105" s="99">
        <v>150</v>
      </c>
      <c r="N105" s="99">
        <f t="shared" si="40"/>
        <v>0.16986795828850967</v>
      </c>
      <c r="O105" s="99">
        <f t="shared" si="27"/>
        <v>2.1755694950103304E-2</v>
      </c>
      <c r="P105" s="99">
        <f t="shared" si="31"/>
        <v>1916.910733787719</v>
      </c>
      <c r="Q105" s="99">
        <f t="shared" si="35"/>
        <v>1900.0938059171597</v>
      </c>
      <c r="R105" s="99">
        <f t="shared" si="36"/>
        <v>1900.0720502222096</v>
      </c>
      <c r="S105" s="101">
        <f t="shared" si="38"/>
        <v>8.7199999999995725E-2</v>
      </c>
      <c r="T105" s="100">
        <f t="shared" si="41"/>
        <v>1857.6679999999999</v>
      </c>
      <c r="U105" s="100">
        <f>1</f>
        <v>1</v>
      </c>
      <c r="V105" s="100">
        <f t="shared" si="37"/>
        <v>42.404050222209662</v>
      </c>
      <c r="W105" s="100">
        <f t="shared" si="28"/>
        <v>59.242733787719089</v>
      </c>
      <c r="X105" s="102"/>
      <c r="Y105" s="102"/>
      <c r="Z105" s="103"/>
      <c r="AA105" s="103"/>
      <c r="AB105" s="136"/>
      <c r="AC105" s="105">
        <f t="shared" si="32"/>
        <v>63</v>
      </c>
      <c r="AD105" s="105">
        <f t="shared" si="29"/>
        <v>55.4</v>
      </c>
      <c r="AE105" s="105">
        <f t="shared" si="33"/>
        <v>3.8</v>
      </c>
      <c r="AF105" s="108" t="s">
        <v>78</v>
      </c>
      <c r="AG105" s="109"/>
    </row>
    <row r="106" spans="1:33" s="110" customFormat="1" x14ac:dyDescent="0.25">
      <c r="A106" s="102"/>
      <c r="B106" s="106" t="s">
        <v>187</v>
      </c>
      <c r="C106" s="112">
        <v>9854992.8627000004</v>
      </c>
      <c r="D106" s="112">
        <v>780153.23069999996</v>
      </c>
      <c r="E106" s="113">
        <v>1858.8979999999999</v>
      </c>
      <c r="F106" s="115">
        <v>2000</v>
      </c>
      <c r="G106" s="107">
        <f t="shared" si="30"/>
        <v>20</v>
      </c>
      <c r="H106" s="112">
        <v>1858.8979999999999</v>
      </c>
      <c r="I106" s="99">
        <f t="shared" si="34"/>
        <v>1.5740740819444445E-3</v>
      </c>
      <c r="J106" s="99">
        <f t="shared" si="26"/>
        <v>5.5399999999999998E-2</v>
      </c>
      <c r="K106" s="99">
        <f t="shared" si="22"/>
        <v>2.4092905999999999E-3</v>
      </c>
      <c r="L106" s="99">
        <f t="shared" si="39"/>
        <v>0.65333508624673364</v>
      </c>
      <c r="M106" s="99">
        <v>150</v>
      </c>
      <c r="N106" s="99">
        <f t="shared" si="40"/>
        <v>0.16986795828850967</v>
      </c>
      <c r="O106" s="99">
        <f t="shared" si="27"/>
        <v>2.1755694950103304E-2</v>
      </c>
      <c r="P106" s="99">
        <f t="shared" si="31"/>
        <v>1916.910733787719</v>
      </c>
      <c r="Q106" s="99">
        <f t="shared" si="35"/>
        <v>1899.9239379588712</v>
      </c>
      <c r="R106" s="99">
        <f t="shared" si="36"/>
        <v>1899.9021822639211</v>
      </c>
      <c r="S106" s="101">
        <f t="shared" ref="S106:S123" si="42">(E106-E104)/G106</f>
        <v>5.6250000000000001E-2</v>
      </c>
      <c r="T106" s="100">
        <f t="shared" si="41"/>
        <v>1857.8979999999999</v>
      </c>
      <c r="U106" s="100">
        <f>1</f>
        <v>1</v>
      </c>
      <c r="V106" s="100">
        <f t="shared" si="37"/>
        <v>42.004182263921166</v>
      </c>
      <c r="W106" s="100">
        <f t="shared" si="28"/>
        <v>59.012733787719071</v>
      </c>
      <c r="X106" s="102"/>
      <c r="Y106" s="102"/>
      <c r="Z106" s="103"/>
      <c r="AA106" s="103"/>
      <c r="AB106" s="136" t="s">
        <v>360</v>
      </c>
      <c r="AC106" s="105">
        <f t="shared" si="32"/>
        <v>63</v>
      </c>
      <c r="AD106" s="105">
        <f t="shared" si="29"/>
        <v>55.4</v>
      </c>
      <c r="AE106" s="105">
        <f t="shared" si="33"/>
        <v>3.8</v>
      </c>
      <c r="AF106" s="108" t="s">
        <v>78</v>
      </c>
      <c r="AG106" s="109"/>
    </row>
    <row r="107" spans="1:33" s="110" customFormat="1" x14ac:dyDescent="0.25">
      <c r="A107" s="102"/>
      <c r="B107" s="106" t="s">
        <v>188</v>
      </c>
      <c r="C107" s="112">
        <v>9855012.2829999998</v>
      </c>
      <c r="D107" s="112">
        <v>780158.0111</v>
      </c>
      <c r="E107" s="113">
        <v>1858.867</v>
      </c>
      <c r="F107" s="115">
        <v>2020</v>
      </c>
      <c r="G107" s="107">
        <f t="shared" si="30"/>
        <v>20</v>
      </c>
      <c r="H107" s="112">
        <v>1858.867</v>
      </c>
      <c r="I107" s="99">
        <f t="shared" si="34"/>
        <v>1.5740740819444445E-3</v>
      </c>
      <c r="J107" s="99">
        <f t="shared" si="26"/>
        <v>5.5399999999999998E-2</v>
      </c>
      <c r="K107" s="99">
        <f t="shared" si="22"/>
        <v>2.4092905999999999E-3</v>
      </c>
      <c r="L107" s="99">
        <f t="shared" si="39"/>
        <v>0.65333508624673364</v>
      </c>
      <c r="M107" s="99">
        <v>150</v>
      </c>
      <c r="N107" s="99">
        <f t="shared" si="40"/>
        <v>0.16986795828850967</v>
      </c>
      <c r="O107" s="99">
        <f t="shared" si="27"/>
        <v>2.1755694950103304E-2</v>
      </c>
      <c r="P107" s="99">
        <f t="shared" si="31"/>
        <v>1916.910733787719</v>
      </c>
      <c r="Q107" s="99">
        <f t="shared" si="35"/>
        <v>1899.7540700005827</v>
      </c>
      <c r="R107" s="99">
        <f t="shared" si="36"/>
        <v>1899.7323143056326</v>
      </c>
      <c r="S107" s="101">
        <f t="shared" si="42"/>
        <v>9.9500000000034561E-3</v>
      </c>
      <c r="T107" s="100">
        <f t="shared" si="41"/>
        <v>1857.867</v>
      </c>
      <c r="U107" s="100">
        <f>1</f>
        <v>1</v>
      </c>
      <c r="V107" s="100">
        <f t="shared" si="37"/>
        <v>41.865314305632637</v>
      </c>
      <c r="W107" s="100">
        <f t="shared" si="28"/>
        <v>59.04373378771902</v>
      </c>
      <c r="X107" s="102"/>
      <c r="Y107" s="102"/>
      <c r="Z107" s="103"/>
      <c r="AA107" s="103"/>
      <c r="AB107" s="136"/>
      <c r="AC107" s="105">
        <f t="shared" si="32"/>
        <v>63</v>
      </c>
      <c r="AD107" s="105">
        <f t="shared" si="29"/>
        <v>55.4</v>
      </c>
      <c r="AE107" s="105">
        <f t="shared" si="33"/>
        <v>3.8</v>
      </c>
      <c r="AF107" s="108" t="s">
        <v>78</v>
      </c>
      <c r="AG107" s="109"/>
    </row>
    <row r="108" spans="1:33" s="110" customFormat="1" x14ac:dyDescent="0.25">
      <c r="A108" s="102"/>
      <c r="B108" s="106" t="s">
        <v>189</v>
      </c>
      <c r="C108" s="112">
        <v>9855031.7032999992</v>
      </c>
      <c r="D108" s="112">
        <v>780162.79139999999</v>
      </c>
      <c r="E108" s="113">
        <v>1858.9179999999999</v>
      </c>
      <c r="F108" s="115">
        <v>2040</v>
      </c>
      <c r="G108" s="107">
        <f t="shared" si="30"/>
        <v>20</v>
      </c>
      <c r="H108" s="112">
        <v>1858.9179999999999</v>
      </c>
      <c r="I108" s="99">
        <f t="shared" si="34"/>
        <v>1.5740740819444445E-3</v>
      </c>
      <c r="J108" s="99">
        <f t="shared" si="26"/>
        <v>5.5399999999999998E-2</v>
      </c>
      <c r="K108" s="99">
        <f t="shared" si="22"/>
        <v>2.4092905999999999E-3</v>
      </c>
      <c r="L108" s="99">
        <f t="shared" si="39"/>
        <v>0.65333508624673364</v>
      </c>
      <c r="M108" s="99">
        <v>150</v>
      </c>
      <c r="N108" s="99">
        <f t="shared" si="40"/>
        <v>0.16986795828850967</v>
      </c>
      <c r="O108" s="99">
        <f t="shared" si="27"/>
        <v>2.1755694950103304E-2</v>
      </c>
      <c r="P108" s="99">
        <f t="shared" si="31"/>
        <v>1916.910733787719</v>
      </c>
      <c r="Q108" s="99">
        <f t="shared" si="35"/>
        <v>1899.5842020422942</v>
      </c>
      <c r="R108" s="99">
        <f t="shared" si="36"/>
        <v>1899.5624463473441</v>
      </c>
      <c r="S108" s="101">
        <f t="shared" si="42"/>
        <v>9.9999999999909059E-4</v>
      </c>
      <c r="T108" s="100">
        <f t="shared" si="41"/>
        <v>1857.9179999999999</v>
      </c>
      <c r="U108" s="100">
        <f>1</f>
        <v>1</v>
      </c>
      <c r="V108" s="100">
        <f t="shared" si="37"/>
        <v>41.644446347344228</v>
      </c>
      <c r="W108" s="100">
        <f t="shared" si="28"/>
        <v>58.992733787719089</v>
      </c>
      <c r="X108" s="102"/>
      <c r="Y108" s="102"/>
      <c r="Z108" s="103"/>
      <c r="AA108" s="103"/>
      <c r="AB108" s="136"/>
      <c r="AC108" s="105">
        <f t="shared" si="32"/>
        <v>63</v>
      </c>
      <c r="AD108" s="105">
        <f t="shared" si="29"/>
        <v>55.4</v>
      </c>
      <c r="AE108" s="105">
        <f t="shared" si="33"/>
        <v>3.8</v>
      </c>
      <c r="AF108" s="108" t="s">
        <v>78</v>
      </c>
      <c r="AG108" s="109"/>
    </row>
    <row r="109" spans="1:33" s="110" customFormat="1" x14ac:dyDescent="0.25">
      <c r="A109" s="102"/>
      <c r="B109" s="106" t="s">
        <v>190</v>
      </c>
      <c r="C109" s="112">
        <v>9855051.1236000005</v>
      </c>
      <c r="D109" s="112">
        <v>780167.57180000003</v>
      </c>
      <c r="E109" s="113">
        <v>1858.9110000000001</v>
      </c>
      <c r="F109" s="115">
        <v>2060</v>
      </c>
      <c r="G109" s="107">
        <f t="shared" si="30"/>
        <v>20</v>
      </c>
      <c r="H109" s="112">
        <v>1858.9110000000001</v>
      </c>
      <c r="I109" s="99">
        <f t="shared" si="34"/>
        <v>1.5740740819444445E-3</v>
      </c>
      <c r="J109" s="99">
        <f t="shared" si="26"/>
        <v>5.5399999999999998E-2</v>
      </c>
      <c r="K109" s="99">
        <f t="shared" si="22"/>
        <v>2.4092905999999999E-3</v>
      </c>
      <c r="L109" s="99">
        <f t="shared" si="39"/>
        <v>0.65333508624673364</v>
      </c>
      <c r="M109" s="99">
        <v>150</v>
      </c>
      <c r="N109" s="99">
        <f t="shared" si="40"/>
        <v>0.16986795828850967</v>
      </c>
      <c r="O109" s="99">
        <f t="shared" si="27"/>
        <v>2.1755694950103304E-2</v>
      </c>
      <c r="P109" s="99">
        <f t="shared" si="31"/>
        <v>1916.910733787719</v>
      </c>
      <c r="Q109" s="99">
        <f t="shared" si="35"/>
        <v>1899.4143340840058</v>
      </c>
      <c r="R109" s="99">
        <f t="shared" si="36"/>
        <v>1899.3925783890556</v>
      </c>
      <c r="S109" s="101">
        <f t="shared" si="42"/>
        <v>2.2000000000048205E-3</v>
      </c>
      <c r="T109" s="100">
        <f t="shared" si="41"/>
        <v>1857.9110000000001</v>
      </c>
      <c r="U109" s="100">
        <f>1</f>
        <v>1</v>
      </c>
      <c r="V109" s="100">
        <f t="shared" si="37"/>
        <v>41.481578389055585</v>
      </c>
      <c r="W109" s="100">
        <f t="shared" si="28"/>
        <v>58.999733787718924</v>
      </c>
      <c r="X109" s="102"/>
      <c r="Y109" s="102"/>
      <c r="Z109" s="103"/>
      <c r="AA109" s="103"/>
      <c r="AB109" s="136"/>
      <c r="AC109" s="105">
        <f t="shared" si="32"/>
        <v>63</v>
      </c>
      <c r="AD109" s="105">
        <f t="shared" si="29"/>
        <v>55.4</v>
      </c>
      <c r="AE109" s="105">
        <f t="shared" si="33"/>
        <v>3.8</v>
      </c>
      <c r="AF109" s="108" t="s">
        <v>78</v>
      </c>
      <c r="AG109" s="109"/>
    </row>
    <row r="110" spans="1:33" s="110" customFormat="1" x14ac:dyDescent="0.25">
      <c r="A110" s="102"/>
      <c r="B110" s="106" t="s">
        <v>191</v>
      </c>
      <c r="C110" s="112">
        <v>9855070.5439999998</v>
      </c>
      <c r="D110" s="112">
        <v>780172.35210000002</v>
      </c>
      <c r="E110" s="113">
        <v>1858.8510000000001</v>
      </c>
      <c r="F110" s="115">
        <v>2080</v>
      </c>
      <c r="G110" s="107">
        <f t="shared" si="30"/>
        <v>20</v>
      </c>
      <c r="H110" s="112">
        <v>1858.8510000000001</v>
      </c>
      <c r="I110" s="99">
        <f t="shared" si="34"/>
        <v>1.5740740819444445E-3</v>
      </c>
      <c r="J110" s="99">
        <f t="shared" si="26"/>
        <v>5.5399999999999998E-2</v>
      </c>
      <c r="K110" s="99">
        <f t="shared" si="22"/>
        <v>2.4092905999999999E-3</v>
      </c>
      <c r="L110" s="99">
        <f t="shared" si="39"/>
        <v>0.65333508624673364</v>
      </c>
      <c r="M110" s="99">
        <v>150</v>
      </c>
      <c r="N110" s="99">
        <f t="shared" si="40"/>
        <v>0.16986795828850967</v>
      </c>
      <c r="O110" s="99">
        <f t="shared" si="27"/>
        <v>2.1755694950103304E-2</v>
      </c>
      <c r="P110" s="99">
        <f t="shared" si="31"/>
        <v>1916.910733787719</v>
      </c>
      <c r="Q110" s="99">
        <f t="shared" si="35"/>
        <v>1899.2444661257173</v>
      </c>
      <c r="R110" s="99">
        <f t="shared" si="36"/>
        <v>1899.2227104307672</v>
      </c>
      <c r="S110" s="101">
        <f t="shared" si="42"/>
        <v>-3.349999999988995E-3</v>
      </c>
      <c r="T110" s="100">
        <f t="shared" si="41"/>
        <v>1857.8510000000001</v>
      </c>
      <c r="U110" s="100">
        <f>1</f>
        <v>1</v>
      </c>
      <c r="V110" s="100">
        <f t="shared" si="37"/>
        <v>41.371710430767052</v>
      </c>
      <c r="W110" s="100">
        <f t="shared" si="28"/>
        <v>59.059733787718869</v>
      </c>
      <c r="X110" s="102"/>
      <c r="Y110" s="102"/>
      <c r="Z110" s="103"/>
      <c r="AA110" s="103"/>
      <c r="AB110" s="136"/>
      <c r="AC110" s="105">
        <f t="shared" si="32"/>
        <v>63</v>
      </c>
      <c r="AD110" s="105">
        <f t="shared" si="29"/>
        <v>55.4</v>
      </c>
      <c r="AE110" s="105">
        <f t="shared" si="33"/>
        <v>3.8</v>
      </c>
      <c r="AF110" s="108" t="s">
        <v>78</v>
      </c>
      <c r="AG110" s="109"/>
    </row>
    <row r="111" spans="1:33" s="110" customFormat="1" x14ac:dyDescent="0.25">
      <c r="A111" s="102"/>
      <c r="B111" s="106" t="s">
        <v>192</v>
      </c>
      <c r="C111" s="112">
        <v>9855089.9642999992</v>
      </c>
      <c r="D111" s="112">
        <v>780177.13249999995</v>
      </c>
      <c r="E111" s="113">
        <v>1858.7460000000001</v>
      </c>
      <c r="F111" s="115">
        <v>2100</v>
      </c>
      <c r="G111" s="107">
        <f t="shared" si="30"/>
        <v>20</v>
      </c>
      <c r="H111" s="112">
        <v>1858.7460000000001</v>
      </c>
      <c r="I111" s="99">
        <f t="shared" si="34"/>
        <v>1.5740740819444445E-3</v>
      </c>
      <c r="J111" s="99">
        <f t="shared" si="26"/>
        <v>5.5399999999999998E-2</v>
      </c>
      <c r="K111" s="99">
        <f t="shared" si="22"/>
        <v>2.4092905999999999E-3</v>
      </c>
      <c r="L111" s="99">
        <f t="shared" si="39"/>
        <v>0.65333508624673364</v>
      </c>
      <c r="M111" s="99">
        <v>150</v>
      </c>
      <c r="N111" s="99">
        <f t="shared" si="40"/>
        <v>0.16986795828850967</v>
      </c>
      <c r="O111" s="99">
        <f t="shared" si="27"/>
        <v>2.1755694950103304E-2</v>
      </c>
      <c r="P111" s="99">
        <f t="shared" si="31"/>
        <v>1916.910733787719</v>
      </c>
      <c r="Q111" s="99">
        <f t="shared" si="35"/>
        <v>1899.0745981674288</v>
      </c>
      <c r="R111" s="99">
        <f t="shared" si="36"/>
        <v>1899.0528424724787</v>
      </c>
      <c r="S111" s="101">
        <f t="shared" si="42"/>
        <v>-8.2499999999981807E-3</v>
      </c>
      <c r="T111" s="100">
        <f t="shared" si="41"/>
        <v>1857.7460000000001</v>
      </c>
      <c r="U111" s="100">
        <f>1</f>
        <v>1</v>
      </c>
      <c r="V111" s="100">
        <f t="shared" si="37"/>
        <v>41.306842472478593</v>
      </c>
      <c r="W111" s="100">
        <f t="shared" si="28"/>
        <v>59.164733787718887</v>
      </c>
      <c r="X111" s="102"/>
      <c r="Y111" s="102"/>
      <c r="Z111" s="103"/>
      <c r="AA111" s="103"/>
      <c r="AB111" s="136"/>
      <c r="AC111" s="105">
        <f t="shared" si="32"/>
        <v>63</v>
      </c>
      <c r="AD111" s="105">
        <f t="shared" si="29"/>
        <v>55.4</v>
      </c>
      <c r="AE111" s="105">
        <f t="shared" si="33"/>
        <v>3.8</v>
      </c>
      <c r="AF111" s="108" t="s">
        <v>78</v>
      </c>
      <c r="AG111" s="109"/>
    </row>
    <row r="112" spans="1:33" s="110" customFormat="1" x14ac:dyDescent="0.25">
      <c r="A112" s="102"/>
      <c r="B112" s="106" t="s">
        <v>193</v>
      </c>
      <c r="C112" s="112">
        <v>9855109.3846000005</v>
      </c>
      <c r="D112" s="112">
        <v>780181.9129</v>
      </c>
      <c r="E112" s="113">
        <v>1858.6679999999999</v>
      </c>
      <c r="F112" s="115">
        <v>2120</v>
      </c>
      <c r="G112" s="107">
        <f t="shared" si="30"/>
        <v>20</v>
      </c>
      <c r="H112" s="112">
        <v>1858.6679999999999</v>
      </c>
      <c r="I112" s="99">
        <f t="shared" si="34"/>
        <v>1.5740740819444445E-3</v>
      </c>
      <c r="J112" s="99">
        <f t="shared" si="26"/>
        <v>5.5399999999999998E-2</v>
      </c>
      <c r="K112" s="99">
        <f t="shared" si="22"/>
        <v>2.4092905999999999E-3</v>
      </c>
      <c r="L112" s="99">
        <f t="shared" si="39"/>
        <v>0.65333508624673364</v>
      </c>
      <c r="M112" s="99">
        <v>150</v>
      </c>
      <c r="N112" s="99">
        <f t="shared" si="40"/>
        <v>0.16986795828850967</v>
      </c>
      <c r="O112" s="99">
        <f t="shared" si="27"/>
        <v>2.1755694950103304E-2</v>
      </c>
      <c r="P112" s="99">
        <f t="shared" si="31"/>
        <v>1916.910733787719</v>
      </c>
      <c r="Q112" s="99">
        <f t="shared" si="35"/>
        <v>1898.9047302091403</v>
      </c>
      <c r="R112" s="99">
        <f t="shared" si="36"/>
        <v>1898.8829745141902</v>
      </c>
      <c r="S112" s="101">
        <f t="shared" si="42"/>
        <v>-9.1500000000110052E-3</v>
      </c>
      <c r="T112" s="100">
        <f t="shared" si="41"/>
        <v>1857.6679999999999</v>
      </c>
      <c r="U112" s="100">
        <f>1</f>
        <v>1</v>
      </c>
      <c r="V112" s="100">
        <f t="shared" si="37"/>
        <v>41.214974514190317</v>
      </c>
      <c r="W112" s="100">
        <f t="shared" si="28"/>
        <v>59.242733787719089</v>
      </c>
      <c r="X112" s="102"/>
      <c r="Y112" s="102"/>
      <c r="Z112" s="103"/>
      <c r="AA112" s="103"/>
      <c r="AB112" s="136"/>
      <c r="AC112" s="105">
        <f t="shared" si="32"/>
        <v>63</v>
      </c>
      <c r="AD112" s="105">
        <f t="shared" si="29"/>
        <v>55.4</v>
      </c>
      <c r="AE112" s="105">
        <f t="shared" si="33"/>
        <v>3.8</v>
      </c>
      <c r="AF112" s="108" t="s">
        <v>78</v>
      </c>
      <c r="AG112" s="109"/>
    </row>
    <row r="113" spans="1:33" s="110" customFormat="1" x14ac:dyDescent="0.25">
      <c r="A113" s="102"/>
      <c r="B113" s="106" t="s">
        <v>194</v>
      </c>
      <c r="C113" s="112">
        <v>9855128.8048999999</v>
      </c>
      <c r="D113" s="112">
        <v>780186.69319999998</v>
      </c>
      <c r="E113" s="113">
        <v>1858.711</v>
      </c>
      <c r="F113" s="115">
        <v>2140</v>
      </c>
      <c r="G113" s="107">
        <f t="shared" si="30"/>
        <v>20</v>
      </c>
      <c r="H113" s="112">
        <v>1858.711</v>
      </c>
      <c r="I113" s="99">
        <f t="shared" si="34"/>
        <v>1.5740740819444445E-3</v>
      </c>
      <c r="J113" s="99">
        <f t="shared" si="26"/>
        <v>5.5399999999999998E-2</v>
      </c>
      <c r="K113" s="99">
        <f t="shared" si="22"/>
        <v>2.4092905999999999E-3</v>
      </c>
      <c r="L113" s="99">
        <f t="shared" si="39"/>
        <v>0.65333508624673364</v>
      </c>
      <c r="M113" s="99">
        <v>150</v>
      </c>
      <c r="N113" s="99">
        <f t="shared" si="40"/>
        <v>0.16986795828850967</v>
      </c>
      <c r="O113" s="99">
        <f t="shared" si="27"/>
        <v>2.1755694950103304E-2</v>
      </c>
      <c r="P113" s="99">
        <f t="shared" si="31"/>
        <v>1916.910733787719</v>
      </c>
      <c r="Q113" s="99">
        <f t="shared" si="35"/>
        <v>1898.7348622508518</v>
      </c>
      <c r="R113" s="99">
        <f t="shared" si="36"/>
        <v>1898.7131065559017</v>
      </c>
      <c r="S113" s="101">
        <f t="shared" si="42"/>
        <v>-1.7500000000040927E-3</v>
      </c>
      <c r="T113" s="100">
        <f t="shared" si="41"/>
        <v>1857.711</v>
      </c>
      <c r="U113" s="100">
        <f>1</f>
        <v>1</v>
      </c>
      <c r="V113" s="100">
        <f t="shared" si="37"/>
        <v>41.002106555901719</v>
      </c>
      <c r="W113" s="100">
        <f t="shared" si="28"/>
        <v>59.199733787718969</v>
      </c>
      <c r="X113" s="102"/>
      <c r="Y113" s="102"/>
      <c r="Z113" s="103"/>
      <c r="AA113" s="103"/>
      <c r="AB113" s="136"/>
      <c r="AC113" s="105">
        <f t="shared" si="32"/>
        <v>63</v>
      </c>
      <c r="AD113" s="105">
        <f t="shared" si="29"/>
        <v>55.4</v>
      </c>
      <c r="AE113" s="105">
        <f t="shared" si="33"/>
        <v>3.8</v>
      </c>
      <c r="AF113" s="108" t="s">
        <v>78</v>
      </c>
      <c r="AG113" s="109"/>
    </row>
    <row r="114" spans="1:33" s="110" customFormat="1" x14ac:dyDescent="0.25">
      <c r="A114" s="102"/>
      <c r="B114" s="106" t="s">
        <v>195</v>
      </c>
      <c r="C114" s="112">
        <v>9855148.2251999993</v>
      </c>
      <c r="D114" s="112">
        <v>780191.47360000003</v>
      </c>
      <c r="E114" s="113">
        <v>1858.654</v>
      </c>
      <c r="F114" s="115">
        <v>2160</v>
      </c>
      <c r="G114" s="107">
        <f t="shared" si="30"/>
        <v>20</v>
      </c>
      <c r="H114" s="112">
        <v>1858.654</v>
      </c>
      <c r="I114" s="99">
        <f t="shared" si="34"/>
        <v>1.5740740819444445E-3</v>
      </c>
      <c r="J114" s="99">
        <f t="shared" si="26"/>
        <v>5.5399999999999998E-2</v>
      </c>
      <c r="K114" s="99">
        <f t="shared" si="22"/>
        <v>2.4092905999999999E-3</v>
      </c>
      <c r="L114" s="99">
        <f t="shared" si="39"/>
        <v>0.65333508624673364</v>
      </c>
      <c r="M114" s="99">
        <v>150</v>
      </c>
      <c r="N114" s="99">
        <f t="shared" si="40"/>
        <v>0.16986795828850967</v>
      </c>
      <c r="O114" s="99">
        <f t="shared" si="27"/>
        <v>2.1755694950103304E-2</v>
      </c>
      <c r="P114" s="99">
        <f t="shared" si="31"/>
        <v>1916.910733787719</v>
      </c>
      <c r="Q114" s="99">
        <f t="shared" si="35"/>
        <v>1898.5649942925634</v>
      </c>
      <c r="R114" s="99">
        <f t="shared" si="36"/>
        <v>1898.5432385976133</v>
      </c>
      <c r="S114" s="101">
        <f t="shared" si="42"/>
        <v>-6.9999999999481588E-4</v>
      </c>
      <c r="T114" s="100">
        <f t="shared" si="41"/>
        <v>1857.654</v>
      </c>
      <c r="U114" s="100">
        <f>1</f>
        <v>1</v>
      </c>
      <c r="V114" s="100">
        <f t="shared" si="37"/>
        <v>40.889238597613257</v>
      </c>
      <c r="W114" s="100">
        <f t="shared" si="28"/>
        <v>59.256733787718986</v>
      </c>
      <c r="X114" s="102"/>
      <c r="Y114" s="102"/>
      <c r="Z114" s="103"/>
      <c r="AA114" s="103"/>
      <c r="AB114" s="136"/>
      <c r="AC114" s="105">
        <f t="shared" si="32"/>
        <v>63</v>
      </c>
      <c r="AD114" s="105">
        <f t="shared" si="29"/>
        <v>55.4</v>
      </c>
      <c r="AE114" s="105">
        <f t="shared" si="33"/>
        <v>3.8</v>
      </c>
      <c r="AF114" s="108" t="s">
        <v>78</v>
      </c>
      <c r="AG114" s="109"/>
    </row>
    <row r="115" spans="1:33" s="110" customFormat="1" x14ac:dyDescent="0.25">
      <c r="A115" s="102"/>
      <c r="B115" s="106" t="s">
        <v>196</v>
      </c>
      <c r="C115" s="112">
        <v>9855167.6455000006</v>
      </c>
      <c r="D115" s="112">
        <v>780196.25390000001</v>
      </c>
      <c r="E115" s="113">
        <v>1858.6780000000001</v>
      </c>
      <c r="F115" s="115">
        <v>2180</v>
      </c>
      <c r="G115" s="107">
        <f t="shared" si="30"/>
        <v>20</v>
      </c>
      <c r="H115" s="112">
        <v>1858.6780000000001</v>
      </c>
      <c r="I115" s="99">
        <f t="shared" si="34"/>
        <v>1.5740740819444445E-3</v>
      </c>
      <c r="J115" s="99">
        <f t="shared" si="26"/>
        <v>5.5399999999999998E-2</v>
      </c>
      <c r="K115" s="99">
        <f t="shared" si="22"/>
        <v>2.4092905999999999E-3</v>
      </c>
      <c r="L115" s="99">
        <f t="shared" si="39"/>
        <v>0.65333508624673364</v>
      </c>
      <c r="M115" s="99">
        <v>150</v>
      </c>
      <c r="N115" s="99">
        <f t="shared" si="40"/>
        <v>0.16986795828850967</v>
      </c>
      <c r="O115" s="99">
        <f t="shared" si="27"/>
        <v>2.1755694950103304E-2</v>
      </c>
      <c r="P115" s="99">
        <f t="shared" si="31"/>
        <v>1916.910733787719</v>
      </c>
      <c r="Q115" s="99">
        <f t="shared" si="35"/>
        <v>1898.3951263342749</v>
      </c>
      <c r="R115" s="99">
        <f t="shared" si="36"/>
        <v>1898.3733706393248</v>
      </c>
      <c r="S115" s="101">
        <f t="shared" si="42"/>
        <v>-1.6499999999950888E-3</v>
      </c>
      <c r="T115" s="100">
        <f t="shared" si="41"/>
        <v>1857.6780000000001</v>
      </c>
      <c r="U115" s="100">
        <f>1</f>
        <v>1</v>
      </c>
      <c r="V115" s="100">
        <f t="shared" si="37"/>
        <v>40.695370639324665</v>
      </c>
      <c r="W115" s="100">
        <f t="shared" si="28"/>
        <v>59.232733787718871</v>
      </c>
      <c r="X115" s="102"/>
      <c r="Y115" s="102"/>
      <c r="Z115" s="103"/>
      <c r="AA115" s="103"/>
      <c r="AB115" s="136"/>
      <c r="AC115" s="105">
        <f t="shared" si="32"/>
        <v>63</v>
      </c>
      <c r="AD115" s="105">
        <f t="shared" si="29"/>
        <v>55.4</v>
      </c>
      <c r="AE115" s="105">
        <f t="shared" si="33"/>
        <v>3.8</v>
      </c>
      <c r="AF115" s="108" t="s">
        <v>78</v>
      </c>
      <c r="AG115" s="109"/>
    </row>
    <row r="116" spans="1:33" s="110" customFormat="1" x14ac:dyDescent="0.25">
      <c r="A116" s="102"/>
      <c r="B116" s="106" t="s">
        <v>197</v>
      </c>
      <c r="C116" s="112">
        <v>9855187.0658</v>
      </c>
      <c r="D116" s="112">
        <v>780201.03430000006</v>
      </c>
      <c r="E116" s="113">
        <v>1858.6510000000001</v>
      </c>
      <c r="F116" s="115">
        <v>2200</v>
      </c>
      <c r="G116" s="107">
        <f t="shared" si="30"/>
        <v>20</v>
      </c>
      <c r="H116" s="112">
        <v>1858.6510000000001</v>
      </c>
      <c r="I116" s="99">
        <f t="shared" si="34"/>
        <v>1.5740740819444445E-3</v>
      </c>
      <c r="J116" s="99">
        <f t="shared" si="26"/>
        <v>5.5399999999999998E-2</v>
      </c>
      <c r="K116" s="99">
        <f t="shared" si="22"/>
        <v>2.4092905999999999E-3</v>
      </c>
      <c r="L116" s="99">
        <f t="shared" si="39"/>
        <v>0.65333508624673364</v>
      </c>
      <c r="M116" s="99">
        <v>150</v>
      </c>
      <c r="N116" s="99">
        <f t="shared" si="40"/>
        <v>0.16986795828850967</v>
      </c>
      <c r="O116" s="99">
        <f t="shared" si="27"/>
        <v>2.1755694950103304E-2</v>
      </c>
      <c r="P116" s="99">
        <f t="shared" si="31"/>
        <v>1916.910733787719</v>
      </c>
      <c r="Q116" s="99">
        <f t="shared" si="35"/>
        <v>1898.2252583759864</v>
      </c>
      <c r="R116" s="99">
        <f t="shared" si="36"/>
        <v>1898.2035026810363</v>
      </c>
      <c r="S116" s="101">
        <f t="shared" si="42"/>
        <v>-1.4999999999645297E-4</v>
      </c>
      <c r="T116" s="100">
        <f t="shared" si="41"/>
        <v>1857.6510000000001</v>
      </c>
      <c r="U116" s="100">
        <f>1</f>
        <v>1</v>
      </c>
      <c r="V116" s="100">
        <f t="shared" si="37"/>
        <v>40.552502681036231</v>
      </c>
      <c r="W116" s="100">
        <f t="shared" si="28"/>
        <v>59.259733787718915</v>
      </c>
      <c r="X116" s="102"/>
      <c r="Y116" s="102"/>
      <c r="Z116" s="103"/>
      <c r="AA116" s="103"/>
      <c r="AB116" s="136"/>
      <c r="AC116" s="105">
        <f t="shared" si="32"/>
        <v>63</v>
      </c>
      <c r="AD116" s="105">
        <f t="shared" si="29"/>
        <v>55.4</v>
      </c>
      <c r="AE116" s="105">
        <f t="shared" si="33"/>
        <v>3.8</v>
      </c>
      <c r="AF116" s="108" t="s">
        <v>78</v>
      </c>
      <c r="AG116" s="109"/>
    </row>
    <row r="117" spans="1:33" s="110" customFormat="1" x14ac:dyDescent="0.25">
      <c r="A117" s="102"/>
      <c r="B117" s="106" t="s">
        <v>198</v>
      </c>
      <c r="C117" s="112">
        <v>9855206.4860999994</v>
      </c>
      <c r="D117" s="112">
        <v>780205.81460000004</v>
      </c>
      <c r="E117" s="113">
        <v>1858.7739999999999</v>
      </c>
      <c r="F117" s="115">
        <v>2220</v>
      </c>
      <c r="G117" s="107">
        <f t="shared" si="30"/>
        <v>20</v>
      </c>
      <c r="H117" s="112">
        <v>1858.7739999999999</v>
      </c>
      <c r="I117" s="99">
        <f t="shared" si="34"/>
        <v>1.5740740819444445E-3</v>
      </c>
      <c r="J117" s="99">
        <f t="shared" si="26"/>
        <v>5.5399999999999998E-2</v>
      </c>
      <c r="K117" s="99">
        <f t="shared" si="22"/>
        <v>2.4092905999999999E-3</v>
      </c>
      <c r="L117" s="99">
        <f t="shared" si="39"/>
        <v>0.65333508624673364</v>
      </c>
      <c r="M117" s="99">
        <v>150</v>
      </c>
      <c r="N117" s="99">
        <f t="shared" si="40"/>
        <v>0.16986795828850967</v>
      </c>
      <c r="O117" s="99">
        <f t="shared" si="27"/>
        <v>2.1755694950103304E-2</v>
      </c>
      <c r="P117" s="99">
        <f t="shared" si="31"/>
        <v>1916.910733787719</v>
      </c>
      <c r="Q117" s="99">
        <f t="shared" si="35"/>
        <v>1898.0553904176979</v>
      </c>
      <c r="R117" s="99">
        <f t="shared" si="36"/>
        <v>1898.0336347227478</v>
      </c>
      <c r="S117" s="101">
        <f t="shared" si="42"/>
        <v>4.7999999999888132E-3</v>
      </c>
      <c r="T117" s="100">
        <f t="shared" si="41"/>
        <v>1857.7739999999999</v>
      </c>
      <c r="U117" s="100">
        <f>1</f>
        <v>1</v>
      </c>
      <c r="V117" s="100">
        <f t="shared" si="37"/>
        <v>40.259634722747933</v>
      </c>
      <c r="W117" s="100">
        <f t="shared" si="28"/>
        <v>59.136733787719095</v>
      </c>
      <c r="X117" s="102"/>
      <c r="Y117" s="102"/>
      <c r="Z117" s="103"/>
      <c r="AA117" s="103"/>
      <c r="AB117" s="136"/>
      <c r="AC117" s="105">
        <f t="shared" si="32"/>
        <v>63</v>
      </c>
      <c r="AD117" s="105">
        <f t="shared" si="29"/>
        <v>55.4</v>
      </c>
      <c r="AE117" s="105">
        <f t="shared" si="33"/>
        <v>3.8</v>
      </c>
      <c r="AF117" s="108" t="s">
        <v>78</v>
      </c>
      <c r="AG117" s="109"/>
    </row>
    <row r="118" spans="1:33" s="110" customFormat="1" x14ac:dyDescent="0.25">
      <c r="A118" s="102"/>
      <c r="B118" s="106" t="s">
        <v>199</v>
      </c>
      <c r="C118" s="112">
        <v>9855225.9064000007</v>
      </c>
      <c r="D118" s="112">
        <v>780210.59499999997</v>
      </c>
      <c r="E118" s="113">
        <v>1858.8140000000001</v>
      </c>
      <c r="F118" s="115">
        <v>2240</v>
      </c>
      <c r="G118" s="107">
        <f t="shared" si="30"/>
        <v>20</v>
      </c>
      <c r="H118" s="112">
        <v>1858.8140000000001</v>
      </c>
      <c r="I118" s="99">
        <f t="shared" si="34"/>
        <v>1.5740740819444445E-3</v>
      </c>
      <c r="J118" s="99">
        <f t="shared" si="26"/>
        <v>5.5399999999999998E-2</v>
      </c>
      <c r="K118" s="99">
        <f t="shared" si="22"/>
        <v>2.4092905999999999E-3</v>
      </c>
      <c r="L118" s="99">
        <f t="shared" si="39"/>
        <v>0.65333508624673364</v>
      </c>
      <c r="M118" s="99">
        <v>150</v>
      </c>
      <c r="N118" s="99">
        <f t="shared" si="40"/>
        <v>0.16986795828850967</v>
      </c>
      <c r="O118" s="99">
        <f t="shared" si="27"/>
        <v>2.1755694950103304E-2</v>
      </c>
      <c r="P118" s="99">
        <f t="shared" si="31"/>
        <v>1916.910733787719</v>
      </c>
      <c r="Q118" s="99">
        <f t="shared" si="35"/>
        <v>1897.8855224594095</v>
      </c>
      <c r="R118" s="99">
        <f t="shared" si="36"/>
        <v>1897.8637667644593</v>
      </c>
      <c r="S118" s="101">
        <f t="shared" si="42"/>
        <v>8.1500000000005457E-3</v>
      </c>
      <c r="T118" s="100">
        <f t="shared" si="41"/>
        <v>1857.8140000000001</v>
      </c>
      <c r="U118" s="100">
        <f>1</f>
        <v>1</v>
      </c>
      <c r="V118" s="100">
        <f t="shared" si="37"/>
        <v>40.049766764459264</v>
      </c>
      <c r="W118" s="100">
        <f t="shared" si="28"/>
        <v>59.096733787718904</v>
      </c>
      <c r="X118" s="102"/>
      <c r="Y118" s="102"/>
      <c r="Z118" s="103"/>
      <c r="AA118" s="103"/>
      <c r="AB118" s="136"/>
      <c r="AC118" s="105">
        <f t="shared" si="32"/>
        <v>63</v>
      </c>
      <c r="AD118" s="105">
        <f t="shared" si="29"/>
        <v>55.4</v>
      </c>
      <c r="AE118" s="105">
        <f t="shared" si="33"/>
        <v>3.8</v>
      </c>
      <c r="AF118" s="108" t="s">
        <v>78</v>
      </c>
      <c r="AG118" s="109"/>
    </row>
    <row r="119" spans="1:33" s="110" customFormat="1" x14ac:dyDescent="0.25">
      <c r="A119" s="102"/>
      <c r="B119" s="106" t="s">
        <v>200</v>
      </c>
      <c r="C119" s="112">
        <v>9855245.3267000001</v>
      </c>
      <c r="D119" s="112">
        <v>780215.37529999996</v>
      </c>
      <c r="E119" s="113">
        <v>1858.8130000000001</v>
      </c>
      <c r="F119" s="115">
        <v>2260</v>
      </c>
      <c r="G119" s="107">
        <f t="shared" si="30"/>
        <v>20</v>
      </c>
      <c r="H119" s="112">
        <v>1858.8130000000001</v>
      </c>
      <c r="I119" s="99">
        <f t="shared" si="34"/>
        <v>1.5740740819444445E-3</v>
      </c>
      <c r="J119" s="99">
        <f t="shared" si="26"/>
        <v>5.5399999999999998E-2</v>
      </c>
      <c r="K119" s="99">
        <f t="shared" si="22"/>
        <v>2.4092905999999999E-3</v>
      </c>
      <c r="L119" s="99">
        <f t="shared" si="39"/>
        <v>0.65333508624673364</v>
      </c>
      <c r="M119" s="99">
        <v>150</v>
      </c>
      <c r="N119" s="99">
        <f t="shared" si="40"/>
        <v>0.16986795828850967</v>
      </c>
      <c r="O119" s="99">
        <f t="shared" si="27"/>
        <v>2.1755694950103304E-2</v>
      </c>
      <c r="P119" s="99">
        <f t="shared" si="31"/>
        <v>1916.910733787719</v>
      </c>
      <c r="Q119" s="99">
        <f t="shared" si="35"/>
        <v>1897.715654501121</v>
      </c>
      <c r="R119" s="99">
        <f t="shared" si="36"/>
        <v>1897.6938988061709</v>
      </c>
      <c r="S119" s="101">
        <f t="shared" si="42"/>
        <v>1.950000000010732E-3</v>
      </c>
      <c r="T119" s="100">
        <f t="shared" si="41"/>
        <v>1857.8130000000001</v>
      </c>
      <c r="U119" s="100">
        <f>1</f>
        <v>1</v>
      </c>
      <c r="V119" s="100">
        <f t="shared" si="37"/>
        <v>39.880898806170762</v>
      </c>
      <c r="W119" s="100">
        <f t="shared" si="28"/>
        <v>59.09773378771888</v>
      </c>
      <c r="X119" s="102"/>
      <c r="Y119" s="102"/>
      <c r="Z119" s="103"/>
      <c r="AA119" s="103"/>
      <c r="AB119" s="136"/>
      <c r="AC119" s="105">
        <f t="shared" si="32"/>
        <v>63</v>
      </c>
      <c r="AD119" s="105">
        <f t="shared" si="29"/>
        <v>55.4</v>
      </c>
      <c r="AE119" s="105">
        <f t="shared" si="33"/>
        <v>3.8</v>
      </c>
      <c r="AF119" s="108" t="s">
        <v>78</v>
      </c>
      <c r="AG119" s="109"/>
    </row>
    <row r="120" spans="1:33" s="110" customFormat="1" x14ac:dyDescent="0.25">
      <c r="A120" s="102"/>
      <c r="B120" s="106" t="s">
        <v>201</v>
      </c>
      <c r="C120" s="112">
        <v>9855264.7469999995</v>
      </c>
      <c r="D120" s="112">
        <v>780220.1557</v>
      </c>
      <c r="E120" s="113">
        <v>1858.761</v>
      </c>
      <c r="F120" s="115">
        <v>2280</v>
      </c>
      <c r="G120" s="107">
        <f t="shared" si="30"/>
        <v>20</v>
      </c>
      <c r="H120" s="112">
        <v>1858.761</v>
      </c>
      <c r="I120" s="99">
        <f t="shared" si="34"/>
        <v>1.5740740819444445E-3</v>
      </c>
      <c r="J120" s="99">
        <f t="shared" si="26"/>
        <v>5.5399999999999998E-2</v>
      </c>
      <c r="K120" s="99">
        <f t="shared" si="22"/>
        <v>2.4092905999999999E-3</v>
      </c>
      <c r="L120" s="99">
        <f t="shared" si="39"/>
        <v>0.65333508624673364</v>
      </c>
      <c r="M120" s="99">
        <v>150</v>
      </c>
      <c r="N120" s="99">
        <f t="shared" si="40"/>
        <v>0.16986795828850967</v>
      </c>
      <c r="O120" s="99">
        <f t="shared" si="27"/>
        <v>2.1755694950103304E-2</v>
      </c>
      <c r="P120" s="99">
        <f t="shared" si="31"/>
        <v>1916.910733787719</v>
      </c>
      <c r="Q120" s="99">
        <f t="shared" si="35"/>
        <v>1897.5457865428325</v>
      </c>
      <c r="R120" s="99">
        <f t="shared" si="36"/>
        <v>1897.5240308478824</v>
      </c>
      <c r="S120" s="101">
        <f t="shared" si="42"/>
        <v>-2.6500000000055481E-3</v>
      </c>
      <c r="T120" s="100">
        <f t="shared" si="41"/>
        <v>1857.761</v>
      </c>
      <c r="U120" s="100">
        <f>1</f>
        <v>1</v>
      </c>
      <c r="V120" s="100">
        <f t="shared" si="37"/>
        <v>39.763030847882419</v>
      </c>
      <c r="W120" s="100">
        <f t="shared" si="28"/>
        <v>59.149733787719015</v>
      </c>
      <c r="X120" s="102"/>
      <c r="Y120" s="102"/>
      <c r="Z120" s="103"/>
      <c r="AA120" s="103"/>
      <c r="AB120" s="136"/>
      <c r="AC120" s="105">
        <f t="shared" si="32"/>
        <v>63</v>
      </c>
      <c r="AD120" s="105">
        <f t="shared" si="29"/>
        <v>55.4</v>
      </c>
      <c r="AE120" s="105">
        <f t="shared" si="33"/>
        <v>3.8</v>
      </c>
      <c r="AF120" s="108" t="s">
        <v>78</v>
      </c>
      <c r="AG120" s="109"/>
    </row>
    <row r="121" spans="1:33" s="110" customFormat="1" x14ac:dyDescent="0.25">
      <c r="A121" s="102"/>
      <c r="B121" s="106" t="s">
        <v>202</v>
      </c>
      <c r="C121" s="112">
        <v>9855284.1673000008</v>
      </c>
      <c r="D121" s="112">
        <v>780224.93599999999</v>
      </c>
      <c r="E121" s="113">
        <v>1858.7149999999999</v>
      </c>
      <c r="F121" s="115">
        <v>2300</v>
      </c>
      <c r="G121" s="107">
        <f t="shared" si="30"/>
        <v>20</v>
      </c>
      <c r="H121" s="112">
        <v>1858.7149999999999</v>
      </c>
      <c r="I121" s="99">
        <f t="shared" si="34"/>
        <v>1.5740740819444445E-3</v>
      </c>
      <c r="J121" s="99">
        <f t="shared" si="26"/>
        <v>5.5399999999999998E-2</v>
      </c>
      <c r="K121" s="99">
        <f t="shared" si="22"/>
        <v>2.4092905999999999E-3</v>
      </c>
      <c r="L121" s="99">
        <f t="shared" si="39"/>
        <v>0.65333508624673364</v>
      </c>
      <c r="M121" s="99">
        <v>150</v>
      </c>
      <c r="N121" s="99">
        <f t="shared" si="40"/>
        <v>0.16986795828850967</v>
      </c>
      <c r="O121" s="99">
        <f t="shared" si="27"/>
        <v>2.1755694950103304E-2</v>
      </c>
      <c r="P121" s="99">
        <f t="shared" si="31"/>
        <v>1916.910733787719</v>
      </c>
      <c r="Q121" s="99">
        <f t="shared" si="35"/>
        <v>1897.375918584544</v>
      </c>
      <c r="R121" s="99">
        <f t="shared" si="36"/>
        <v>1897.3541628895939</v>
      </c>
      <c r="S121" s="101">
        <f t="shared" si="42"/>
        <v>-4.9000000000091861E-3</v>
      </c>
      <c r="T121" s="100">
        <f t="shared" si="41"/>
        <v>1857.7149999999999</v>
      </c>
      <c r="U121" s="100">
        <f>1</f>
        <v>1</v>
      </c>
      <c r="V121" s="100">
        <f t="shared" si="37"/>
        <v>39.63916288959399</v>
      </c>
      <c r="W121" s="100">
        <f t="shared" si="28"/>
        <v>59.195733787719064</v>
      </c>
      <c r="X121" s="102"/>
      <c r="Y121" s="102"/>
      <c r="Z121" s="103"/>
      <c r="AA121" s="103"/>
      <c r="AB121" s="136"/>
      <c r="AC121" s="105">
        <f t="shared" si="32"/>
        <v>63</v>
      </c>
      <c r="AD121" s="105">
        <f t="shared" si="29"/>
        <v>55.4</v>
      </c>
      <c r="AE121" s="105">
        <f t="shared" si="33"/>
        <v>3.8</v>
      </c>
      <c r="AF121" s="108" t="s">
        <v>78</v>
      </c>
      <c r="AG121" s="109"/>
    </row>
    <row r="122" spans="1:33" s="110" customFormat="1" x14ac:dyDescent="0.25">
      <c r="A122" s="102"/>
      <c r="B122" s="106" t="s">
        <v>203</v>
      </c>
      <c r="C122" s="112">
        <v>9855303.5876000002</v>
      </c>
      <c r="D122" s="112">
        <v>780229.71640000003</v>
      </c>
      <c r="E122" s="113">
        <v>1858.7070000000001</v>
      </c>
      <c r="F122" s="115">
        <v>2320</v>
      </c>
      <c r="G122" s="107">
        <f t="shared" si="30"/>
        <v>20</v>
      </c>
      <c r="H122" s="112">
        <v>1858.7070000000001</v>
      </c>
      <c r="I122" s="99">
        <f t="shared" si="34"/>
        <v>1.5740740819444445E-3</v>
      </c>
      <c r="J122" s="99">
        <f t="shared" si="26"/>
        <v>5.5399999999999998E-2</v>
      </c>
      <c r="K122" s="99">
        <f t="shared" si="22"/>
        <v>2.4092905999999999E-3</v>
      </c>
      <c r="L122" s="99">
        <f t="shared" si="39"/>
        <v>0.65333508624673364</v>
      </c>
      <c r="M122" s="99">
        <v>150</v>
      </c>
      <c r="N122" s="99">
        <f t="shared" si="40"/>
        <v>0.16986795828850967</v>
      </c>
      <c r="O122" s="99">
        <f t="shared" si="27"/>
        <v>2.1755694950103304E-2</v>
      </c>
      <c r="P122" s="99">
        <f t="shared" si="31"/>
        <v>1916.910733787719</v>
      </c>
      <c r="Q122" s="99">
        <f t="shared" si="35"/>
        <v>1897.2060506262555</v>
      </c>
      <c r="R122" s="99">
        <f t="shared" si="36"/>
        <v>1897.1842949313054</v>
      </c>
      <c r="S122" s="101">
        <f t="shared" si="42"/>
        <v>-2.6999999999929971E-3</v>
      </c>
      <c r="T122" s="100">
        <f t="shared" si="41"/>
        <v>1857.7070000000001</v>
      </c>
      <c r="U122" s="100">
        <f>1</f>
        <v>1</v>
      </c>
      <c r="V122" s="100">
        <f t="shared" si="37"/>
        <v>39.477294931305323</v>
      </c>
      <c r="W122" s="100">
        <f t="shared" si="28"/>
        <v>59.203733787718875</v>
      </c>
      <c r="X122" s="102"/>
      <c r="Y122" s="102"/>
      <c r="Z122" s="103"/>
      <c r="AA122" s="103"/>
      <c r="AB122" s="136"/>
      <c r="AC122" s="105">
        <f t="shared" si="32"/>
        <v>63</v>
      </c>
      <c r="AD122" s="105">
        <f t="shared" si="29"/>
        <v>55.4</v>
      </c>
      <c r="AE122" s="105">
        <f t="shared" si="33"/>
        <v>3.8</v>
      </c>
      <c r="AF122" s="108" t="s">
        <v>78</v>
      </c>
      <c r="AG122" s="109"/>
    </row>
    <row r="123" spans="1:33" s="110" customFormat="1" x14ac:dyDescent="0.25">
      <c r="A123" s="102"/>
      <c r="B123" s="106" t="s">
        <v>347</v>
      </c>
      <c r="C123" s="112">
        <v>9855321.1232999992</v>
      </c>
      <c r="D123" s="112">
        <v>780234.03289999999</v>
      </c>
      <c r="E123" s="113">
        <v>1858.7</v>
      </c>
      <c r="F123" s="115">
        <v>2340</v>
      </c>
      <c r="G123" s="107">
        <f t="shared" si="30"/>
        <v>20</v>
      </c>
      <c r="H123" s="112">
        <v>1858.7</v>
      </c>
      <c r="I123" s="99">
        <f t="shared" si="34"/>
        <v>1.5740740819444445E-3</v>
      </c>
      <c r="J123" s="99">
        <f t="shared" si="26"/>
        <v>5.5399999999999998E-2</v>
      </c>
      <c r="K123" s="99">
        <f t="shared" si="22"/>
        <v>2.4092905999999999E-3</v>
      </c>
      <c r="L123" s="99">
        <f t="shared" si="39"/>
        <v>0.65333508624673364</v>
      </c>
      <c r="M123" s="99">
        <v>150</v>
      </c>
      <c r="N123" s="99">
        <f t="shared" si="40"/>
        <v>0.16986795828850967</v>
      </c>
      <c r="O123" s="99">
        <f t="shared" si="27"/>
        <v>2.1755694950103304E-2</v>
      </c>
      <c r="P123" s="99">
        <f t="shared" si="31"/>
        <v>1916.910733787719</v>
      </c>
      <c r="Q123" s="99">
        <f t="shared" si="35"/>
        <v>1897.0361826679671</v>
      </c>
      <c r="R123" s="99">
        <f t="shared" si="36"/>
        <v>1897.014426973017</v>
      </c>
      <c r="S123" s="101">
        <f t="shared" si="42"/>
        <v>-7.4999999999363358E-4</v>
      </c>
      <c r="T123" s="100">
        <f t="shared" si="41"/>
        <v>1857.7</v>
      </c>
      <c r="U123" s="100">
        <f>1</f>
        <v>1</v>
      </c>
      <c r="V123" s="100">
        <f t="shared" si="37"/>
        <v>39.314426973016907</v>
      </c>
      <c r="W123" s="100">
        <f t="shared" si="28"/>
        <v>59.210733787718937</v>
      </c>
      <c r="X123" s="102"/>
      <c r="Y123" s="102"/>
      <c r="Z123" s="103"/>
      <c r="AA123" s="103"/>
      <c r="AB123" s="136"/>
      <c r="AC123" s="105">
        <f t="shared" si="32"/>
        <v>63</v>
      </c>
      <c r="AD123" s="105">
        <f t="shared" si="29"/>
        <v>55.4</v>
      </c>
      <c r="AE123" s="105">
        <f t="shared" si="33"/>
        <v>3.8</v>
      </c>
      <c r="AF123" s="108" t="s">
        <v>78</v>
      </c>
      <c r="AG123" s="109"/>
    </row>
    <row r="124" spans="1:33" x14ac:dyDescent="0.25">
      <c r="A124" s="75"/>
      <c r="B124" s="77"/>
      <c r="C124" s="76"/>
      <c r="D124" s="76"/>
      <c r="E124" s="78"/>
      <c r="F124" s="138"/>
      <c r="G124" s="138"/>
      <c r="H124" s="138"/>
      <c r="I124" s="77"/>
      <c r="J124" s="77"/>
      <c r="K124" s="77"/>
      <c r="L124" s="77"/>
      <c r="M124" s="77"/>
      <c r="N124" s="77">
        <f>SUM(N6:N123)</f>
        <v>19.874551119755651</v>
      </c>
      <c r="O124" s="77"/>
      <c r="P124" s="77"/>
      <c r="Q124" s="77"/>
      <c r="R124" s="77"/>
      <c r="S124" s="79"/>
      <c r="T124" s="77"/>
      <c r="U124" s="77"/>
      <c r="V124" s="77"/>
      <c r="W124" s="77"/>
      <c r="X124" s="75"/>
      <c r="Y124" s="75"/>
      <c r="Z124" s="75"/>
      <c r="AA124" s="75"/>
      <c r="AB124" s="77"/>
      <c r="AC124" s="77"/>
      <c r="AD124" s="77"/>
      <c r="AE124" s="77"/>
      <c r="AF124" s="77"/>
    </row>
    <row r="125" spans="1:33" x14ac:dyDescent="0.25">
      <c r="A125" s="75"/>
      <c r="B125" s="77"/>
      <c r="C125" s="76"/>
      <c r="D125" s="76"/>
      <c r="E125" s="78"/>
      <c r="F125" s="138"/>
      <c r="G125" s="138"/>
      <c r="H125" s="138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9"/>
      <c r="T125" s="77"/>
      <c r="U125" s="77"/>
      <c r="V125" s="77"/>
      <c r="W125" s="77"/>
      <c r="X125" s="75"/>
      <c r="Y125" s="75"/>
      <c r="Z125" s="75"/>
      <c r="AA125" s="75"/>
      <c r="AB125" s="77"/>
      <c r="AC125" s="77"/>
      <c r="AD125" s="77"/>
      <c r="AE125" s="77"/>
      <c r="AF125" s="77"/>
    </row>
    <row r="126" spans="1:33" x14ac:dyDescent="0.25">
      <c r="A126" s="75"/>
      <c r="B126" s="77"/>
      <c r="C126" s="76"/>
      <c r="D126" s="76"/>
      <c r="E126" s="78"/>
      <c r="F126" s="138"/>
      <c r="G126" s="138"/>
      <c r="H126" s="138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9"/>
      <c r="T126" s="77"/>
      <c r="U126" s="77"/>
      <c r="V126" s="77"/>
      <c r="W126" s="77"/>
      <c r="X126" s="75"/>
      <c r="Y126" s="75"/>
      <c r="Z126" s="75"/>
      <c r="AA126" s="75"/>
      <c r="AB126" s="77"/>
      <c r="AC126" s="77"/>
      <c r="AD126" s="77"/>
      <c r="AE126" s="77"/>
      <c r="AF126" s="77"/>
    </row>
  </sheetData>
  <mergeCells count="4">
    <mergeCell ref="A1:E1"/>
    <mergeCell ref="C2:E2"/>
    <mergeCell ref="A3:E3"/>
    <mergeCell ref="AC4:AF4"/>
  </mergeCells>
  <pageMargins left="0.70866141732283472" right="0.70866141732283472" top="0.74803149606299213" bottom="0.74803149606299213" header="0.31496062992125984" footer="0.31496062992125984"/>
  <pageSetup paperSize="9" scale="23" fitToHeight="4" orientation="portrait" r:id="rId1"/>
  <headerFooter>
    <oddHeader>&amp;LMBOMBOINI WATER PROJECT
&amp;CFUNDED BY: EAST AFRICAN BREWERIES LIMITED
IMPLEMENTED BY: AMREF   
&amp;RDesigned by: James Ayacko
Checked by: 
Approved by:</oddHeader>
    <oddFooter>&amp;C@EABL PHASE II 2019</oddFooter>
  </headerFooter>
  <colBreaks count="1" manualBreakCount="1"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06"/>
  <sheetViews>
    <sheetView topLeftCell="Z1" zoomScale="86" zoomScaleNormal="86" zoomScalePageLayoutView="40" workbookViewId="0">
      <selection activeCell="A6" sqref="A6:XFD16"/>
    </sheetView>
  </sheetViews>
  <sheetFormatPr defaultColWidth="6.796875" defaultRowHeight="15.75" x14ac:dyDescent="0.25"/>
  <cols>
    <col min="1" max="1" width="10.796875" style="48" customWidth="1"/>
    <col min="2" max="2" width="14" style="47" customWidth="1"/>
    <col min="3" max="4" width="14" style="203" customWidth="1"/>
    <col min="5" max="5" width="14" style="204" customWidth="1"/>
    <col min="6" max="6" width="7.09765625" style="88" customWidth="1"/>
    <col min="7" max="7" width="8.69921875" style="48" customWidth="1"/>
    <col min="8" max="8" width="14.59765625" style="98" bestFit="1" customWidth="1"/>
    <col min="9" max="9" width="9" style="47" bestFit="1" customWidth="1"/>
    <col min="10" max="10" width="6.796875" style="47" bestFit="1" customWidth="1"/>
    <col min="11" max="11" width="7.5" style="47" bestFit="1" customWidth="1"/>
    <col min="12" max="12" width="9" style="47" bestFit="1" customWidth="1"/>
    <col min="13" max="13" width="3" style="47" bestFit="1" customWidth="1"/>
    <col min="14" max="15" width="9" style="47" bestFit="1" customWidth="1"/>
    <col min="16" max="16" width="5.8984375" style="47" bestFit="1" customWidth="1"/>
    <col min="17" max="18" width="9" style="47" bestFit="1" customWidth="1"/>
    <col min="19" max="19" width="10.69921875" style="87" customWidth="1"/>
    <col min="20" max="20" width="8" style="47" bestFit="1" customWidth="1"/>
    <col min="21" max="21" width="7.8984375" style="47" bestFit="1" customWidth="1"/>
    <col min="22" max="22" width="9.3984375" style="47" bestFit="1" customWidth="1"/>
    <col min="23" max="23" width="12" style="47" bestFit="1" customWidth="1"/>
    <col min="24" max="27" width="11.59765625" style="48" customWidth="1"/>
    <col min="28" max="28" width="37.69921875" style="48" customWidth="1"/>
    <col min="29" max="29" width="11" style="47" customWidth="1"/>
    <col min="30" max="31" width="10.59765625" style="47" customWidth="1"/>
    <col min="32" max="32" width="11.296875" style="47" bestFit="1" customWidth="1"/>
    <col min="33" max="33" width="11.296875" style="47" customWidth="1"/>
    <col min="34" max="55" width="6.796875" style="110"/>
    <col min="56" max="16384" width="6.796875" style="48"/>
  </cols>
  <sheetData>
    <row r="1" spans="1:55" ht="36" customHeight="1" thickBot="1" x14ac:dyDescent="0.3">
      <c r="A1" s="180" t="s">
        <v>349</v>
      </c>
      <c r="B1" s="181"/>
      <c r="C1" s="181"/>
      <c r="D1" s="181"/>
      <c r="E1" s="182"/>
      <c r="F1" s="46"/>
      <c r="G1" s="46"/>
      <c r="H1" s="95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55" ht="16.149999999999999" customHeight="1" thickBot="1" x14ac:dyDescent="0.3">
      <c r="A2" s="49" t="s">
        <v>32</v>
      </c>
      <c r="B2" s="50"/>
      <c r="C2" s="192"/>
      <c r="D2" s="193"/>
      <c r="E2" s="194"/>
      <c r="G2" s="57"/>
      <c r="H2" s="95"/>
      <c r="I2" s="52"/>
      <c r="J2" s="52"/>
      <c r="K2" s="52"/>
      <c r="L2" s="52"/>
      <c r="M2" s="52"/>
      <c r="N2" s="52"/>
      <c r="O2" s="52"/>
      <c r="P2" s="52"/>
      <c r="Q2" s="52"/>
      <c r="R2" s="52"/>
      <c r="S2" s="53" t="s">
        <v>66</v>
      </c>
      <c r="T2" s="52">
        <v>1</v>
      </c>
      <c r="U2" s="52"/>
      <c r="V2" s="54" t="s">
        <v>0</v>
      </c>
      <c r="W2" s="55" t="s">
        <v>1</v>
      </c>
      <c r="X2" s="55">
        <f>30/(12*60*60)</f>
        <v>6.9444444444444447E-4</v>
      </c>
      <c r="Y2" s="56"/>
      <c r="Z2" s="56"/>
      <c r="AA2" s="56"/>
      <c r="AB2" s="57"/>
    </row>
    <row r="3" spans="1:55" ht="16.149999999999999" customHeight="1" thickBot="1" x14ac:dyDescent="0.3">
      <c r="A3" s="186" t="s">
        <v>2</v>
      </c>
      <c r="B3" s="187"/>
      <c r="C3" s="187"/>
      <c r="D3" s="187"/>
      <c r="E3" s="188"/>
      <c r="G3" s="57"/>
      <c r="H3" s="95"/>
      <c r="I3" s="58"/>
      <c r="J3" s="59"/>
      <c r="K3" s="59"/>
      <c r="L3" s="59"/>
      <c r="M3" s="59"/>
      <c r="N3" s="59"/>
      <c r="O3" s="59"/>
      <c r="P3" s="59"/>
      <c r="Q3" s="59"/>
      <c r="R3" s="59"/>
      <c r="S3" s="53"/>
      <c r="T3" s="59"/>
      <c r="U3" s="59"/>
      <c r="V3" s="59"/>
      <c r="W3" s="60"/>
      <c r="X3" s="60"/>
      <c r="Y3" s="58"/>
      <c r="Z3" s="58"/>
      <c r="AA3" s="58"/>
      <c r="AB3" s="57"/>
    </row>
    <row r="4" spans="1:55" ht="16.149999999999999" customHeight="1" thickTop="1" thickBot="1" x14ac:dyDescent="0.3">
      <c r="A4" s="49" t="s">
        <v>350</v>
      </c>
      <c r="B4" s="61"/>
      <c r="C4" s="195"/>
      <c r="D4" s="195"/>
      <c r="E4" s="196"/>
      <c r="G4" s="57"/>
      <c r="H4" s="95"/>
      <c r="I4" s="58"/>
      <c r="J4" s="59"/>
      <c r="K4" s="59"/>
      <c r="L4" s="59"/>
      <c r="M4" s="59"/>
      <c r="N4" s="59"/>
      <c r="O4" s="59"/>
      <c r="P4" s="59"/>
      <c r="Q4" s="59"/>
      <c r="R4" s="59"/>
      <c r="S4" s="53"/>
      <c r="T4" s="59"/>
      <c r="U4" s="59"/>
      <c r="V4" s="59"/>
      <c r="W4" s="59"/>
      <c r="X4" s="58"/>
      <c r="Y4" s="58"/>
      <c r="Z4" s="58"/>
      <c r="AA4" s="58"/>
      <c r="AB4" s="57"/>
      <c r="AC4" s="189" t="s">
        <v>67</v>
      </c>
      <c r="AD4" s="190"/>
      <c r="AE4" s="190"/>
      <c r="AF4" s="191"/>
      <c r="AG4" s="63"/>
    </row>
    <row r="5" spans="1:55" s="74" customFormat="1" ht="51" customHeight="1" thickTop="1" x14ac:dyDescent="0.25">
      <c r="A5" s="64" t="s">
        <v>3</v>
      </c>
      <c r="B5" s="65" t="s">
        <v>4</v>
      </c>
      <c r="C5" s="197" t="s">
        <v>79</v>
      </c>
      <c r="D5" s="197" t="s">
        <v>80</v>
      </c>
      <c r="E5" s="198" t="s">
        <v>354</v>
      </c>
      <c r="F5" s="94" t="s">
        <v>8</v>
      </c>
      <c r="G5" s="90" t="s">
        <v>9</v>
      </c>
      <c r="H5" s="96" t="s">
        <v>10</v>
      </c>
      <c r="I5" s="66" t="s">
        <v>11</v>
      </c>
      <c r="J5" s="66" t="s">
        <v>12</v>
      </c>
      <c r="K5" s="66" t="s">
        <v>72</v>
      </c>
      <c r="L5" s="66" t="s">
        <v>14</v>
      </c>
      <c r="M5" s="67" t="s">
        <v>15</v>
      </c>
      <c r="N5" s="67" t="s">
        <v>16</v>
      </c>
      <c r="O5" s="67" t="s">
        <v>17</v>
      </c>
      <c r="P5" s="67" t="s">
        <v>18</v>
      </c>
      <c r="Q5" s="67" t="s">
        <v>19</v>
      </c>
      <c r="R5" s="67" t="s">
        <v>20</v>
      </c>
      <c r="S5" s="68" t="s">
        <v>21</v>
      </c>
      <c r="T5" s="66" t="s">
        <v>22</v>
      </c>
      <c r="U5" s="66" t="s">
        <v>23</v>
      </c>
      <c r="V5" s="67" t="s">
        <v>24</v>
      </c>
      <c r="W5" s="67" t="s">
        <v>25</v>
      </c>
      <c r="X5" s="66" t="s">
        <v>73</v>
      </c>
      <c r="Y5" s="66" t="s">
        <v>74</v>
      </c>
      <c r="Z5" s="69" t="s">
        <v>28</v>
      </c>
      <c r="AA5" s="69" t="s">
        <v>29</v>
      </c>
      <c r="AB5" s="70" t="s">
        <v>30</v>
      </c>
      <c r="AC5" s="71" t="s">
        <v>68</v>
      </c>
      <c r="AD5" s="71" t="s">
        <v>69</v>
      </c>
      <c r="AE5" s="71" t="s">
        <v>70</v>
      </c>
      <c r="AF5" s="72" t="s">
        <v>31</v>
      </c>
      <c r="AG5" s="73" t="s">
        <v>71</v>
      </c>
      <c r="AH5" s="211"/>
      <c r="AI5" s="211"/>
      <c r="AJ5" s="211"/>
      <c r="AK5" s="211"/>
      <c r="AL5" s="212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</row>
    <row r="6" spans="1:55" x14ac:dyDescent="0.25">
      <c r="A6" s="117"/>
      <c r="B6" s="207" t="s">
        <v>83</v>
      </c>
      <c r="C6" s="205">
        <v>9855321.0037999991</v>
      </c>
      <c r="D6" s="205">
        <v>780234.51839999994</v>
      </c>
      <c r="E6" s="199">
        <v>1858.7170000000001</v>
      </c>
      <c r="F6" s="83">
        <v>0</v>
      </c>
      <c r="G6" s="76">
        <v>0</v>
      </c>
      <c r="H6" s="118">
        <f>E6</f>
        <v>1858.7170000000001</v>
      </c>
      <c r="I6" s="77">
        <f>Y6-X6</f>
        <v>6.9444444444444447E-4</v>
      </c>
      <c r="J6" s="77">
        <f>AD6/1000</f>
        <v>3.5200000000000002E-2</v>
      </c>
      <c r="K6" s="77">
        <f>3.14*POWER(J6,2)/4</f>
        <v>9.7264640000000011E-4</v>
      </c>
      <c r="L6" s="77">
        <f>I6/K6</f>
        <v>0.71397420937808886</v>
      </c>
      <c r="M6" s="77">
        <v>150</v>
      </c>
      <c r="N6" s="77">
        <f>6.843*G6*POWER(L6,1.852)/(POWER(J6,1.167)*POWER(M6,1.852))</f>
        <v>0</v>
      </c>
      <c r="O6" s="77">
        <f>POWER(L6,2)/(2*9.81)</f>
        <v>2.5981609156833185E-2</v>
      </c>
      <c r="P6" s="93">
        <f>T6+'Pump Design'!D9</f>
        <v>1859.2170000000001</v>
      </c>
      <c r="Q6" s="78">
        <f>P6</f>
        <v>1859.2170000000001</v>
      </c>
      <c r="R6" s="78">
        <f>Q6-O6</f>
        <v>1859.1910183908433</v>
      </c>
      <c r="S6" s="79"/>
      <c r="T6" s="78">
        <f>H6-U6</f>
        <v>1857.7170000000001</v>
      </c>
      <c r="U6" s="78">
        <f>1</f>
        <v>1</v>
      </c>
      <c r="V6" s="78">
        <f>R6-T6</f>
        <v>1.4740183908431845</v>
      </c>
      <c r="W6" s="78">
        <f>$P$35-T6</f>
        <v>1.5</v>
      </c>
      <c r="X6" s="75"/>
      <c r="Y6" s="75">
        <f>X2</f>
        <v>6.9444444444444447E-4</v>
      </c>
      <c r="Z6" s="80"/>
      <c r="AA6" s="80"/>
      <c r="AB6" s="119"/>
      <c r="AC6" s="81">
        <v>40</v>
      </c>
      <c r="AD6" s="81">
        <f>AC6-AE6*2</f>
        <v>35.200000000000003</v>
      </c>
      <c r="AE6" s="81">
        <v>2.4</v>
      </c>
      <c r="AF6" s="82" t="s">
        <v>359</v>
      </c>
      <c r="AG6" s="52"/>
    </row>
    <row r="7" spans="1:55" x14ac:dyDescent="0.25">
      <c r="A7" s="117"/>
      <c r="B7" s="207" t="s">
        <v>85</v>
      </c>
      <c r="C7" s="205">
        <v>9855301.5834999997</v>
      </c>
      <c r="D7" s="205">
        <v>780229.73800000001</v>
      </c>
      <c r="E7" s="199">
        <v>1858.7249999999999</v>
      </c>
      <c r="F7" s="83">
        <v>20</v>
      </c>
      <c r="G7" s="76">
        <f>F7-F6</f>
        <v>20</v>
      </c>
      <c r="H7" s="118">
        <f t="shared" ref="H7:H70" si="0">E7</f>
        <v>1858.7249999999999</v>
      </c>
      <c r="I7" s="77">
        <f>I6-X6</f>
        <v>6.9444444444444447E-4</v>
      </c>
      <c r="J7" s="77">
        <f t="shared" ref="J7:J34" si="1">AD7/1000</f>
        <v>3.5200000000000002E-2</v>
      </c>
      <c r="K7" s="77">
        <f t="shared" ref="K7:K34" si="2">3.14*POWER(J7,2)/4</f>
        <v>9.7264640000000011E-4</v>
      </c>
      <c r="L7" s="77">
        <f t="shared" ref="L7:L40" si="3">I7/K7</f>
        <v>0.71397420937808886</v>
      </c>
      <c r="M7" s="77">
        <v>150</v>
      </c>
      <c r="N7" s="77">
        <f t="shared" ref="N7:N34" si="4">6.843*G7*POWER(L7,1.852)/(POWER(J7,1.167)*POWER(M7,1.852))</f>
        <v>0.33990712675732648</v>
      </c>
      <c r="O7" s="77">
        <f t="shared" ref="O7:O34" si="5">POWER(L7,2)/(2*9.81)</f>
        <v>2.5981609156833185E-2</v>
      </c>
      <c r="P7" s="93">
        <f>P6</f>
        <v>1859.2170000000001</v>
      </c>
      <c r="Q7" s="78">
        <f t="shared" ref="Q7:Q34" si="6">P7</f>
        <v>1859.2170000000001</v>
      </c>
      <c r="R7" s="78">
        <f t="shared" ref="R7:R34" si="7">Q7-O7</f>
        <v>1859.1910183908433</v>
      </c>
      <c r="S7" s="79">
        <f>(E7-E6)/G7</f>
        <v>3.9999999999054128E-4</v>
      </c>
      <c r="T7" s="78">
        <f t="shared" ref="T7:T34" si="8">H7-U7</f>
        <v>1857.7249999999999</v>
      </c>
      <c r="U7" s="78">
        <f>1</f>
        <v>1</v>
      </c>
      <c r="V7" s="78">
        <f t="shared" ref="V7:V70" si="9">R7-T7</f>
        <v>1.4660183908433737</v>
      </c>
      <c r="W7" s="78">
        <f t="shared" ref="W7:W34" si="10">$P$35-T7</f>
        <v>1.4920000000001892</v>
      </c>
      <c r="X7" s="75"/>
      <c r="Y7" s="75"/>
      <c r="Z7" s="80"/>
      <c r="AA7" s="80"/>
      <c r="AB7" s="119"/>
      <c r="AC7" s="81">
        <f>AC6</f>
        <v>40</v>
      </c>
      <c r="AD7" s="81">
        <f>AC7-AE7*2</f>
        <v>35.200000000000003</v>
      </c>
      <c r="AE7" s="81">
        <f>AE6</f>
        <v>2.4</v>
      </c>
      <c r="AF7" s="82" t="str">
        <f>AF6</f>
        <v>PN10</v>
      </c>
      <c r="AG7" s="52"/>
    </row>
    <row r="8" spans="1:55" x14ac:dyDescent="0.25">
      <c r="A8" s="117"/>
      <c r="B8" s="207" t="s">
        <v>87</v>
      </c>
      <c r="C8" s="205">
        <v>9855282.1632000003</v>
      </c>
      <c r="D8" s="205">
        <v>780224.95770000003</v>
      </c>
      <c r="E8" s="199">
        <v>1858.7339999999999</v>
      </c>
      <c r="F8" s="83">
        <v>40</v>
      </c>
      <c r="G8" s="76">
        <f>F8-F7</f>
        <v>20</v>
      </c>
      <c r="H8" s="118">
        <f t="shared" si="0"/>
        <v>1858.7339999999999</v>
      </c>
      <c r="I8" s="77">
        <f>I7-X7</f>
        <v>6.9444444444444447E-4</v>
      </c>
      <c r="J8" s="77">
        <f t="shared" si="1"/>
        <v>3.5200000000000002E-2</v>
      </c>
      <c r="K8" s="77">
        <f t="shared" si="2"/>
        <v>9.7264640000000011E-4</v>
      </c>
      <c r="L8" s="77">
        <f t="shared" si="3"/>
        <v>0.71397420937808886</v>
      </c>
      <c r="M8" s="77">
        <v>150</v>
      </c>
      <c r="N8" s="77">
        <f t="shared" si="4"/>
        <v>0.33990712675732648</v>
      </c>
      <c r="O8" s="77">
        <f t="shared" si="5"/>
        <v>2.5981609156833185E-2</v>
      </c>
      <c r="P8" s="93">
        <f t="shared" ref="O8:P71" si="11">P7</f>
        <v>1859.2170000000001</v>
      </c>
      <c r="Q8" s="78">
        <f t="shared" si="6"/>
        <v>1859.2170000000001</v>
      </c>
      <c r="R8" s="78">
        <f t="shared" si="7"/>
        <v>1859.1910183908433</v>
      </c>
      <c r="S8" s="79">
        <f t="shared" ref="S8:S71" si="12">(E8-E7)/G8</f>
        <v>4.500000000007276E-4</v>
      </c>
      <c r="T8" s="78">
        <f t="shared" si="8"/>
        <v>1857.7339999999999</v>
      </c>
      <c r="U8" s="78">
        <f>1</f>
        <v>1</v>
      </c>
      <c r="V8" s="78">
        <f t="shared" si="9"/>
        <v>1.4570183908433592</v>
      </c>
      <c r="W8" s="78">
        <f t="shared" si="10"/>
        <v>1.4830000000001746</v>
      </c>
      <c r="X8" s="75"/>
      <c r="Y8" s="75"/>
      <c r="Z8" s="80"/>
      <c r="AA8" s="80"/>
      <c r="AB8" s="119"/>
      <c r="AC8" s="81">
        <f>AC7</f>
        <v>40</v>
      </c>
      <c r="AD8" s="81">
        <f>AC8-AE8*2</f>
        <v>35.200000000000003</v>
      </c>
      <c r="AE8" s="81">
        <f>AE7</f>
        <v>2.4</v>
      </c>
      <c r="AF8" s="82" t="str">
        <f t="shared" ref="AE8:AF71" si="13">AF7</f>
        <v>PN10</v>
      </c>
      <c r="AG8" s="52"/>
    </row>
    <row r="9" spans="1:55" x14ac:dyDescent="0.25">
      <c r="A9" s="117"/>
      <c r="B9" s="207" t="s">
        <v>88</v>
      </c>
      <c r="C9" s="205">
        <v>9855262.7429000009</v>
      </c>
      <c r="D9" s="205">
        <v>780220.17729999998</v>
      </c>
      <c r="E9" s="199">
        <v>1858.788</v>
      </c>
      <c r="F9" s="83">
        <v>60</v>
      </c>
      <c r="G9" s="76">
        <f>F9-F8</f>
        <v>20</v>
      </c>
      <c r="H9" s="118">
        <f t="shared" si="0"/>
        <v>1858.788</v>
      </c>
      <c r="I9" s="77">
        <f t="shared" ref="I9:I72" si="14">I8-X8</f>
        <v>6.9444444444444447E-4</v>
      </c>
      <c r="J9" s="77">
        <f t="shared" si="1"/>
        <v>3.5200000000000002E-2</v>
      </c>
      <c r="K9" s="77">
        <f t="shared" si="2"/>
        <v>9.7264640000000011E-4</v>
      </c>
      <c r="L9" s="77">
        <f t="shared" si="3"/>
        <v>0.71397420937808886</v>
      </c>
      <c r="M9" s="77">
        <v>150</v>
      </c>
      <c r="N9" s="77">
        <f t="shared" si="4"/>
        <v>0.33990712675732648</v>
      </c>
      <c r="O9" s="77">
        <f t="shared" si="5"/>
        <v>2.5981609156833185E-2</v>
      </c>
      <c r="P9" s="93">
        <f t="shared" si="11"/>
        <v>1859.2170000000001</v>
      </c>
      <c r="Q9" s="78">
        <f t="shared" si="6"/>
        <v>1859.2170000000001</v>
      </c>
      <c r="R9" s="78">
        <f t="shared" si="7"/>
        <v>1859.1910183908433</v>
      </c>
      <c r="S9" s="79">
        <f t="shared" si="12"/>
        <v>2.7000000000043656E-3</v>
      </c>
      <c r="T9" s="78">
        <f t="shared" si="8"/>
        <v>1857.788</v>
      </c>
      <c r="U9" s="78">
        <f>1</f>
        <v>1</v>
      </c>
      <c r="V9" s="78">
        <f t="shared" si="9"/>
        <v>1.4030183908432718</v>
      </c>
      <c r="W9" s="78">
        <f t="shared" si="10"/>
        <v>1.4290000000000873</v>
      </c>
      <c r="X9" s="75"/>
      <c r="Y9" s="75"/>
      <c r="Z9" s="80"/>
      <c r="AA9" s="80"/>
      <c r="AB9" s="119"/>
      <c r="AC9" s="81">
        <f t="shared" ref="AB9:AC72" si="15">AC8</f>
        <v>40</v>
      </c>
      <c r="AD9" s="81">
        <f t="shared" ref="AD9:AD34" si="16">AC9-AE9*2</f>
        <v>35.200000000000003</v>
      </c>
      <c r="AE9" s="81">
        <f t="shared" ref="AD9:AF71" si="17">AE8</f>
        <v>2.4</v>
      </c>
      <c r="AF9" s="82" t="str">
        <f t="shared" si="13"/>
        <v>PN10</v>
      </c>
      <c r="AG9" s="52"/>
    </row>
    <row r="10" spans="1:55" x14ac:dyDescent="0.25">
      <c r="A10" s="117"/>
      <c r="B10" s="207" t="s">
        <v>89</v>
      </c>
      <c r="C10" s="205">
        <v>9855243.3225999996</v>
      </c>
      <c r="D10" s="205">
        <v>780215.39690000005</v>
      </c>
      <c r="E10" s="199">
        <v>1858.8320000000001</v>
      </c>
      <c r="F10" s="83">
        <v>80</v>
      </c>
      <c r="G10" s="76">
        <f t="shared" ref="G10:G15" si="18">F10-F9</f>
        <v>20</v>
      </c>
      <c r="H10" s="118">
        <f t="shared" si="0"/>
        <v>1858.8320000000001</v>
      </c>
      <c r="I10" s="77">
        <f t="shared" si="14"/>
        <v>6.9444444444444447E-4</v>
      </c>
      <c r="J10" s="77">
        <f t="shared" si="1"/>
        <v>3.5200000000000002E-2</v>
      </c>
      <c r="K10" s="77">
        <f t="shared" si="2"/>
        <v>9.7264640000000011E-4</v>
      </c>
      <c r="L10" s="77">
        <f t="shared" si="3"/>
        <v>0.71397420937808886</v>
      </c>
      <c r="M10" s="77">
        <v>150</v>
      </c>
      <c r="N10" s="77">
        <f t="shared" si="4"/>
        <v>0.33990712675732648</v>
      </c>
      <c r="O10" s="77">
        <f t="shared" si="5"/>
        <v>2.5981609156833185E-2</v>
      </c>
      <c r="P10" s="93">
        <f t="shared" si="11"/>
        <v>1859.2170000000001</v>
      </c>
      <c r="Q10" s="78">
        <f t="shared" si="6"/>
        <v>1859.2170000000001</v>
      </c>
      <c r="R10" s="78">
        <f t="shared" si="7"/>
        <v>1859.1910183908433</v>
      </c>
      <c r="S10" s="79">
        <f t="shared" si="12"/>
        <v>2.2000000000048205E-3</v>
      </c>
      <c r="T10" s="78">
        <f t="shared" si="8"/>
        <v>1857.8320000000001</v>
      </c>
      <c r="U10" s="78">
        <f>1</f>
        <v>1</v>
      </c>
      <c r="V10" s="78">
        <f t="shared" si="9"/>
        <v>1.3590183908431754</v>
      </c>
      <c r="W10" s="78">
        <f t="shared" si="10"/>
        <v>1.3849999999999909</v>
      </c>
      <c r="X10" s="75"/>
      <c r="Y10" s="75"/>
      <c r="Z10" s="80"/>
      <c r="AA10" s="80"/>
      <c r="AB10" s="119"/>
      <c r="AC10" s="81">
        <f t="shared" si="15"/>
        <v>40</v>
      </c>
      <c r="AD10" s="81">
        <f t="shared" si="16"/>
        <v>35.200000000000003</v>
      </c>
      <c r="AE10" s="81">
        <f t="shared" si="17"/>
        <v>2.4</v>
      </c>
      <c r="AF10" s="82" t="str">
        <f t="shared" si="13"/>
        <v>PN10</v>
      </c>
      <c r="AG10" s="52"/>
    </row>
    <row r="11" spans="1:55" x14ac:dyDescent="0.25">
      <c r="A11" s="117"/>
      <c r="B11" s="207" t="s">
        <v>90</v>
      </c>
      <c r="C11" s="205">
        <v>9855223.9023000002</v>
      </c>
      <c r="D11" s="205">
        <v>780210.61659999995</v>
      </c>
      <c r="E11" s="199">
        <v>1858.828</v>
      </c>
      <c r="F11" s="83">
        <v>100</v>
      </c>
      <c r="G11" s="76">
        <f t="shared" si="18"/>
        <v>20</v>
      </c>
      <c r="H11" s="118">
        <f t="shared" si="0"/>
        <v>1858.828</v>
      </c>
      <c r="I11" s="77">
        <f t="shared" si="14"/>
        <v>6.9444444444444447E-4</v>
      </c>
      <c r="J11" s="77">
        <f t="shared" si="1"/>
        <v>3.5200000000000002E-2</v>
      </c>
      <c r="K11" s="77">
        <f t="shared" si="2"/>
        <v>9.7264640000000011E-4</v>
      </c>
      <c r="L11" s="77">
        <f t="shared" si="3"/>
        <v>0.71397420937808886</v>
      </c>
      <c r="M11" s="77">
        <v>150</v>
      </c>
      <c r="N11" s="77">
        <f t="shared" si="4"/>
        <v>0.33990712675732648</v>
      </c>
      <c r="O11" s="77">
        <f t="shared" si="5"/>
        <v>2.5981609156833185E-2</v>
      </c>
      <c r="P11" s="93">
        <f t="shared" si="11"/>
        <v>1859.2170000000001</v>
      </c>
      <c r="Q11" s="78">
        <f t="shared" si="6"/>
        <v>1859.2170000000001</v>
      </c>
      <c r="R11" s="78">
        <f t="shared" si="7"/>
        <v>1859.1910183908433</v>
      </c>
      <c r="S11" s="79">
        <f t="shared" si="12"/>
        <v>-2.0000000000663931E-4</v>
      </c>
      <c r="T11" s="78">
        <f t="shared" si="8"/>
        <v>1857.828</v>
      </c>
      <c r="U11" s="78">
        <f>1</f>
        <v>1</v>
      </c>
      <c r="V11" s="78">
        <f t="shared" si="9"/>
        <v>1.3630183908433082</v>
      </c>
      <c r="W11" s="78">
        <f t="shared" si="10"/>
        <v>1.3890000000001237</v>
      </c>
      <c r="X11" s="75"/>
      <c r="Y11" s="75"/>
      <c r="Z11" s="80"/>
      <c r="AA11" s="80"/>
      <c r="AB11" s="119"/>
      <c r="AC11" s="81">
        <f t="shared" si="15"/>
        <v>40</v>
      </c>
      <c r="AD11" s="81">
        <f t="shared" si="16"/>
        <v>35.200000000000003</v>
      </c>
      <c r="AE11" s="81">
        <f t="shared" si="17"/>
        <v>2.4</v>
      </c>
      <c r="AF11" s="82" t="str">
        <f t="shared" si="13"/>
        <v>PN10</v>
      </c>
      <c r="AG11" s="52"/>
    </row>
    <row r="12" spans="1:55" x14ac:dyDescent="0.25">
      <c r="A12" s="117"/>
      <c r="B12" s="207" t="s">
        <v>91</v>
      </c>
      <c r="C12" s="205">
        <v>9855204.4820000008</v>
      </c>
      <c r="D12" s="205">
        <v>780205.83620000002</v>
      </c>
      <c r="E12" s="199">
        <v>1858.7850000000001</v>
      </c>
      <c r="F12" s="83">
        <v>120</v>
      </c>
      <c r="G12" s="76">
        <f t="shared" si="18"/>
        <v>20</v>
      </c>
      <c r="H12" s="118">
        <f t="shared" si="0"/>
        <v>1858.7850000000001</v>
      </c>
      <c r="I12" s="77">
        <f t="shared" si="14"/>
        <v>6.9444444444444447E-4</v>
      </c>
      <c r="J12" s="77">
        <f t="shared" si="1"/>
        <v>3.5200000000000002E-2</v>
      </c>
      <c r="K12" s="77">
        <f t="shared" si="2"/>
        <v>9.7264640000000011E-4</v>
      </c>
      <c r="L12" s="77">
        <f t="shared" si="3"/>
        <v>0.71397420937808886</v>
      </c>
      <c r="M12" s="77">
        <v>150</v>
      </c>
      <c r="N12" s="77">
        <f t="shared" si="4"/>
        <v>0.33990712675732648</v>
      </c>
      <c r="O12" s="77">
        <f t="shared" si="5"/>
        <v>2.5981609156833185E-2</v>
      </c>
      <c r="P12" s="93">
        <f t="shared" si="11"/>
        <v>1859.2170000000001</v>
      </c>
      <c r="Q12" s="78">
        <f t="shared" si="6"/>
        <v>1859.2170000000001</v>
      </c>
      <c r="R12" s="78">
        <f t="shared" si="7"/>
        <v>1859.1910183908433</v>
      </c>
      <c r="S12" s="79">
        <f t="shared" si="12"/>
        <v>-2.1499999999946341E-3</v>
      </c>
      <c r="T12" s="78">
        <f t="shared" si="8"/>
        <v>1857.7850000000001</v>
      </c>
      <c r="U12" s="78">
        <f>1</f>
        <v>1</v>
      </c>
      <c r="V12" s="78">
        <f t="shared" si="9"/>
        <v>1.4060183908432009</v>
      </c>
      <c r="W12" s="78">
        <f t="shared" si="10"/>
        <v>1.4320000000000164</v>
      </c>
      <c r="X12" s="75"/>
      <c r="Y12" s="75"/>
      <c r="Z12" s="80"/>
      <c r="AA12" s="80"/>
      <c r="AB12" s="119"/>
      <c r="AC12" s="81">
        <f t="shared" si="15"/>
        <v>40</v>
      </c>
      <c r="AD12" s="81">
        <f t="shared" si="16"/>
        <v>35.200000000000003</v>
      </c>
      <c r="AE12" s="81">
        <f t="shared" si="17"/>
        <v>2.4</v>
      </c>
      <c r="AF12" s="82" t="str">
        <f t="shared" si="13"/>
        <v>PN10</v>
      </c>
      <c r="AG12" s="52"/>
    </row>
    <row r="13" spans="1:55" x14ac:dyDescent="0.25">
      <c r="A13" s="117"/>
      <c r="B13" s="207" t="s">
        <v>92</v>
      </c>
      <c r="C13" s="205">
        <v>9855185.0616999995</v>
      </c>
      <c r="D13" s="205">
        <v>780201.05590000004</v>
      </c>
      <c r="E13" s="199">
        <v>1858.671</v>
      </c>
      <c r="F13" s="83">
        <v>140</v>
      </c>
      <c r="G13" s="76">
        <f t="shared" si="18"/>
        <v>20</v>
      </c>
      <c r="H13" s="118">
        <f t="shared" si="0"/>
        <v>1858.671</v>
      </c>
      <c r="I13" s="77">
        <f t="shared" si="14"/>
        <v>6.9444444444444447E-4</v>
      </c>
      <c r="J13" s="77">
        <f t="shared" si="1"/>
        <v>3.5200000000000002E-2</v>
      </c>
      <c r="K13" s="77">
        <f t="shared" si="2"/>
        <v>9.7264640000000011E-4</v>
      </c>
      <c r="L13" s="77">
        <f t="shared" si="3"/>
        <v>0.71397420937808886</v>
      </c>
      <c r="M13" s="77">
        <v>150</v>
      </c>
      <c r="N13" s="77">
        <f t="shared" si="4"/>
        <v>0.33990712675732648</v>
      </c>
      <c r="O13" s="77">
        <f t="shared" si="5"/>
        <v>2.5981609156833185E-2</v>
      </c>
      <c r="P13" s="93">
        <f t="shared" si="11"/>
        <v>1859.2170000000001</v>
      </c>
      <c r="Q13" s="78">
        <f t="shared" si="6"/>
        <v>1859.2170000000001</v>
      </c>
      <c r="R13" s="78">
        <f t="shared" si="7"/>
        <v>1859.1910183908433</v>
      </c>
      <c r="S13" s="79">
        <f t="shared" si="12"/>
        <v>-5.7000000000016369E-3</v>
      </c>
      <c r="T13" s="78">
        <f t="shared" si="8"/>
        <v>1857.671</v>
      </c>
      <c r="U13" s="78">
        <f>1</f>
        <v>1</v>
      </c>
      <c r="V13" s="78">
        <f t="shared" si="9"/>
        <v>1.5200183908432336</v>
      </c>
      <c r="W13" s="78">
        <f t="shared" si="10"/>
        <v>1.5460000000000491</v>
      </c>
      <c r="X13" s="75"/>
      <c r="Y13" s="75"/>
      <c r="Z13" s="80"/>
      <c r="AA13" s="80"/>
      <c r="AB13" s="119"/>
      <c r="AC13" s="81">
        <f t="shared" si="15"/>
        <v>40</v>
      </c>
      <c r="AD13" s="81">
        <f t="shared" si="16"/>
        <v>35.200000000000003</v>
      </c>
      <c r="AE13" s="81">
        <f t="shared" si="17"/>
        <v>2.4</v>
      </c>
      <c r="AF13" s="82" t="str">
        <f t="shared" si="13"/>
        <v>PN10</v>
      </c>
      <c r="AG13" s="52"/>
    </row>
    <row r="14" spans="1:55" x14ac:dyDescent="0.25">
      <c r="A14" s="117"/>
      <c r="B14" s="207" t="s">
        <v>93</v>
      </c>
      <c r="C14" s="205">
        <v>9855165.6414000001</v>
      </c>
      <c r="D14" s="205">
        <v>780196.27549999999</v>
      </c>
      <c r="E14" s="199">
        <v>1858.6759999999999</v>
      </c>
      <c r="F14" s="83">
        <v>160</v>
      </c>
      <c r="G14" s="76">
        <f t="shared" si="18"/>
        <v>20</v>
      </c>
      <c r="H14" s="118">
        <f t="shared" si="0"/>
        <v>1858.6759999999999</v>
      </c>
      <c r="I14" s="77">
        <f t="shared" si="14"/>
        <v>6.9444444444444447E-4</v>
      </c>
      <c r="J14" s="77">
        <f t="shared" si="1"/>
        <v>3.5200000000000002E-2</v>
      </c>
      <c r="K14" s="77">
        <f t="shared" si="2"/>
        <v>9.7264640000000011E-4</v>
      </c>
      <c r="L14" s="77">
        <f t="shared" si="3"/>
        <v>0.71397420937808886</v>
      </c>
      <c r="M14" s="77">
        <v>150</v>
      </c>
      <c r="N14" s="77">
        <f t="shared" si="4"/>
        <v>0.33990712675732648</v>
      </c>
      <c r="O14" s="77">
        <f t="shared" si="5"/>
        <v>2.5981609156833185E-2</v>
      </c>
      <c r="P14" s="93">
        <f t="shared" si="11"/>
        <v>1859.2170000000001</v>
      </c>
      <c r="Q14" s="78">
        <f t="shared" si="6"/>
        <v>1859.2170000000001</v>
      </c>
      <c r="R14" s="78">
        <f t="shared" si="7"/>
        <v>1859.1910183908433</v>
      </c>
      <c r="S14" s="79">
        <f t="shared" si="12"/>
        <v>2.4999999999408828E-4</v>
      </c>
      <c r="T14" s="78">
        <f t="shared" si="8"/>
        <v>1857.6759999999999</v>
      </c>
      <c r="U14" s="78">
        <f>1</f>
        <v>1</v>
      </c>
      <c r="V14" s="78">
        <f t="shared" si="9"/>
        <v>1.5150183908433519</v>
      </c>
      <c r="W14" s="78">
        <f t="shared" si="10"/>
        <v>1.5410000000001673</v>
      </c>
      <c r="X14" s="75"/>
      <c r="Y14" s="75"/>
      <c r="Z14" s="80"/>
      <c r="AA14" s="80"/>
      <c r="AB14" s="119"/>
      <c r="AC14" s="81">
        <f t="shared" si="15"/>
        <v>40</v>
      </c>
      <c r="AD14" s="81">
        <f t="shared" si="16"/>
        <v>35.200000000000003</v>
      </c>
      <c r="AE14" s="81">
        <f t="shared" si="17"/>
        <v>2.4</v>
      </c>
      <c r="AF14" s="82" t="str">
        <f t="shared" si="13"/>
        <v>PN10</v>
      </c>
      <c r="AG14" s="52"/>
    </row>
    <row r="15" spans="1:55" x14ac:dyDescent="0.25">
      <c r="A15" s="117"/>
      <c r="B15" s="207" t="s">
        <v>94</v>
      </c>
      <c r="C15" s="205">
        <v>9855146.2211000007</v>
      </c>
      <c r="D15" s="205">
        <v>780191.4952</v>
      </c>
      <c r="E15" s="199">
        <v>1858.6610000000001</v>
      </c>
      <c r="F15" s="83">
        <v>180</v>
      </c>
      <c r="G15" s="76">
        <f t="shared" si="18"/>
        <v>20</v>
      </c>
      <c r="H15" s="118">
        <f t="shared" si="0"/>
        <v>1858.6610000000001</v>
      </c>
      <c r="I15" s="77">
        <f t="shared" si="14"/>
        <v>6.9444444444444447E-4</v>
      </c>
      <c r="J15" s="77">
        <f t="shared" si="1"/>
        <v>3.5200000000000002E-2</v>
      </c>
      <c r="K15" s="77">
        <f t="shared" si="2"/>
        <v>9.7264640000000011E-4</v>
      </c>
      <c r="L15" s="77">
        <f t="shared" si="3"/>
        <v>0.71397420937808886</v>
      </c>
      <c r="M15" s="77">
        <v>150</v>
      </c>
      <c r="N15" s="77">
        <f t="shared" si="4"/>
        <v>0.33990712675732648</v>
      </c>
      <c r="O15" s="77">
        <f t="shared" si="5"/>
        <v>2.5981609156833185E-2</v>
      </c>
      <c r="P15" s="93">
        <f t="shared" si="11"/>
        <v>1859.2170000000001</v>
      </c>
      <c r="Q15" s="78">
        <f t="shared" si="6"/>
        <v>1859.2170000000001</v>
      </c>
      <c r="R15" s="78">
        <f t="shared" si="7"/>
        <v>1859.1910183908433</v>
      </c>
      <c r="S15" s="79">
        <f t="shared" si="12"/>
        <v>-7.4999999999363358E-4</v>
      </c>
      <c r="T15" s="78">
        <f t="shared" si="8"/>
        <v>1857.6610000000001</v>
      </c>
      <c r="U15" s="78">
        <f>1</f>
        <v>1</v>
      </c>
      <c r="V15" s="78">
        <f t="shared" si="9"/>
        <v>1.5300183908432246</v>
      </c>
      <c r="W15" s="78">
        <f t="shared" si="10"/>
        <v>1.55600000000004</v>
      </c>
      <c r="X15" s="75"/>
      <c r="Y15" s="75"/>
      <c r="Z15" s="80"/>
      <c r="AA15" s="80"/>
      <c r="AB15" s="119"/>
      <c r="AC15" s="81">
        <f t="shared" si="15"/>
        <v>40</v>
      </c>
      <c r="AD15" s="81">
        <f t="shared" si="16"/>
        <v>35.200000000000003</v>
      </c>
      <c r="AE15" s="81">
        <f t="shared" si="17"/>
        <v>2.4</v>
      </c>
      <c r="AF15" s="82" t="str">
        <f t="shared" si="13"/>
        <v>PN10</v>
      </c>
      <c r="AG15" s="52"/>
    </row>
    <row r="16" spans="1:55" x14ac:dyDescent="0.25">
      <c r="A16" s="117"/>
      <c r="B16" s="207" t="s">
        <v>95</v>
      </c>
      <c r="C16" s="205">
        <v>9855126.8007999994</v>
      </c>
      <c r="D16" s="205">
        <v>780186.71479999996</v>
      </c>
      <c r="E16" s="199">
        <v>1858.7170000000001</v>
      </c>
      <c r="F16" s="83">
        <v>200</v>
      </c>
      <c r="G16" s="76">
        <f t="shared" ref="G16:G79" si="19">F16-F15</f>
        <v>20</v>
      </c>
      <c r="H16" s="118">
        <f t="shared" si="0"/>
        <v>1858.7170000000001</v>
      </c>
      <c r="I16" s="77">
        <f t="shared" si="14"/>
        <v>6.9444444444444447E-4</v>
      </c>
      <c r="J16" s="77">
        <f t="shared" si="1"/>
        <v>3.5200000000000002E-2</v>
      </c>
      <c r="K16" s="77">
        <f t="shared" si="2"/>
        <v>9.7264640000000011E-4</v>
      </c>
      <c r="L16" s="77">
        <f t="shared" si="3"/>
        <v>0.71397420937808886</v>
      </c>
      <c r="M16" s="77">
        <v>150</v>
      </c>
      <c r="N16" s="77">
        <f t="shared" si="4"/>
        <v>0.33990712675732648</v>
      </c>
      <c r="O16" s="77">
        <f t="shared" si="5"/>
        <v>2.5981609156833185E-2</v>
      </c>
      <c r="P16" s="93">
        <f t="shared" si="11"/>
        <v>1859.2170000000001</v>
      </c>
      <c r="Q16" s="78">
        <f t="shared" si="6"/>
        <v>1859.2170000000001</v>
      </c>
      <c r="R16" s="78">
        <f t="shared" si="7"/>
        <v>1859.1910183908433</v>
      </c>
      <c r="S16" s="79">
        <f t="shared" si="12"/>
        <v>2.800000000002001E-3</v>
      </c>
      <c r="T16" s="78">
        <f t="shared" si="8"/>
        <v>1857.7170000000001</v>
      </c>
      <c r="U16" s="78">
        <f>1</f>
        <v>1</v>
      </c>
      <c r="V16" s="78">
        <f t="shared" si="9"/>
        <v>1.4740183908431845</v>
      </c>
      <c r="W16" s="78">
        <f t="shared" si="10"/>
        <v>1.5</v>
      </c>
      <c r="X16" s="75"/>
      <c r="Y16" s="75"/>
      <c r="Z16" s="80"/>
      <c r="AA16" s="80"/>
      <c r="AB16" s="119"/>
      <c r="AC16" s="81">
        <f t="shared" si="15"/>
        <v>40</v>
      </c>
      <c r="AD16" s="81">
        <f t="shared" si="16"/>
        <v>35.200000000000003</v>
      </c>
      <c r="AE16" s="81">
        <f t="shared" si="17"/>
        <v>2.4</v>
      </c>
      <c r="AF16" s="82" t="str">
        <f t="shared" si="13"/>
        <v>PN10</v>
      </c>
      <c r="AG16" s="52"/>
    </row>
    <row r="17" spans="1:33" x14ac:dyDescent="0.25">
      <c r="A17" s="117"/>
      <c r="B17" s="207" t="s">
        <v>96</v>
      </c>
      <c r="C17" s="205">
        <v>9855107.3805</v>
      </c>
      <c r="D17" s="205">
        <v>780181.93449999997</v>
      </c>
      <c r="E17" s="199">
        <v>1858.7090000000001</v>
      </c>
      <c r="F17" s="83">
        <v>220</v>
      </c>
      <c r="G17" s="76">
        <f t="shared" si="19"/>
        <v>20</v>
      </c>
      <c r="H17" s="118">
        <f t="shared" si="0"/>
        <v>1858.7090000000001</v>
      </c>
      <c r="I17" s="77">
        <f t="shared" si="14"/>
        <v>6.9444444444444447E-4</v>
      </c>
      <c r="J17" s="77">
        <f t="shared" si="1"/>
        <v>3.5200000000000002E-2</v>
      </c>
      <c r="K17" s="77">
        <f t="shared" si="2"/>
        <v>9.7264640000000011E-4</v>
      </c>
      <c r="L17" s="77">
        <f t="shared" si="3"/>
        <v>0.71397420937808886</v>
      </c>
      <c r="M17" s="77">
        <v>150</v>
      </c>
      <c r="N17" s="77">
        <f t="shared" si="4"/>
        <v>0.33990712675732648</v>
      </c>
      <c r="O17" s="77">
        <f t="shared" si="5"/>
        <v>2.5981609156833185E-2</v>
      </c>
      <c r="P17" s="93">
        <f t="shared" si="11"/>
        <v>1859.2170000000001</v>
      </c>
      <c r="Q17" s="78">
        <f t="shared" si="6"/>
        <v>1859.2170000000001</v>
      </c>
      <c r="R17" s="78">
        <f t="shared" si="7"/>
        <v>1859.1910183908433</v>
      </c>
      <c r="S17" s="79">
        <f t="shared" si="12"/>
        <v>-4.0000000000190995E-4</v>
      </c>
      <c r="T17" s="78">
        <f t="shared" si="8"/>
        <v>1857.7090000000001</v>
      </c>
      <c r="U17" s="78">
        <f>1</f>
        <v>1</v>
      </c>
      <c r="V17" s="78">
        <f t="shared" si="9"/>
        <v>1.4820183908432227</v>
      </c>
      <c r="W17" s="78">
        <f t="shared" si="10"/>
        <v>1.5080000000000382</v>
      </c>
      <c r="X17" s="75"/>
      <c r="Y17" s="75"/>
      <c r="Z17" s="80"/>
      <c r="AA17" s="80"/>
      <c r="AB17" s="119"/>
      <c r="AC17" s="81">
        <f t="shared" si="15"/>
        <v>40</v>
      </c>
      <c r="AD17" s="81">
        <f t="shared" si="16"/>
        <v>35.200000000000003</v>
      </c>
      <c r="AE17" s="81">
        <f t="shared" si="17"/>
        <v>2.4</v>
      </c>
      <c r="AF17" s="82" t="str">
        <f t="shared" si="13"/>
        <v>PN10</v>
      </c>
      <c r="AG17" s="52"/>
    </row>
    <row r="18" spans="1:33" x14ac:dyDescent="0.25">
      <c r="A18" s="117"/>
      <c r="B18" s="207" t="s">
        <v>97</v>
      </c>
      <c r="C18" s="205">
        <v>9855087.9602000006</v>
      </c>
      <c r="D18" s="205">
        <v>780177.15410000004</v>
      </c>
      <c r="E18" s="199">
        <v>1858.769</v>
      </c>
      <c r="F18" s="83">
        <v>240</v>
      </c>
      <c r="G18" s="76">
        <f t="shared" si="19"/>
        <v>20</v>
      </c>
      <c r="H18" s="118">
        <f t="shared" si="0"/>
        <v>1858.769</v>
      </c>
      <c r="I18" s="77">
        <f t="shared" si="14"/>
        <v>6.9444444444444447E-4</v>
      </c>
      <c r="J18" s="77">
        <f t="shared" si="1"/>
        <v>3.5200000000000002E-2</v>
      </c>
      <c r="K18" s="77">
        <f t="shared" si="2"/>
        <v>9.7264640000000011E-4</v>
      </c>
      <c r="L18" s="77">
        <f t="shared" si="3"/>
        <v>0.71397420937808886</v>
      </c>
      <c r="M18" s="77">
        <v>150</v>
      </c>
      <c r="N18" s="77">
        <f t="shared" si="4"/>
        <v>0.33990712675732648</v>
      </c>
      <c r="O18" s="77">
        <f t="shared" si="5"/>
        <v>2.5981609156833185E-2</v>
      </c>
      <c r="P18" s="93">
        <f t="shared" si="11"/>
        <v>1859.2170000000001</v>
      </c>
      <c r="Q18" s="78">
        <f t="shared" si="6"/>
        <v>1859.2170000000001</v>
      </c>
      <c r="R18" s="78">
        <f t="shared" si="7"/>
        <v>1859.1910183908433</v>
      </c>
      <c r="S18" s="79">
        <f t="shared" si="12"/>
        <v>2.9999999999972713E-3</v>
      </c>
      <c r="T18" s="78">
        <f t="shared" si="8"/>
        <v>1857.769</v>
      </c>
      <c r="U18" s="78">
        <f>1</f>
        <v>1</v>
      </c>
      <c r="V18" s="78">
        <f t="shared" si="9"/>
        <v>1.4220183908432773</v>
      </c>
      <c r="W18" s="78">
        <f t="shared" si="10"/>
        <v>1.4480000000000928</v>
      </c>
      <c r="X18" s="75"/>
      <c r="Y18" s="75"/>
      <c r="Z18" s="80"/>
      <c r="AA18" s="80"/>
      <c r="AB18" s="119"/>
      <c r="AC18" s="81">
        <f t="shared" si="15"/>
        <v>40</v>
      </c>
      <c r="AD18" s="81">
        <f t="shared" si="16"/>
        <v>35.200000000000003</v>
      </c>
      <c r="AE18" s="81">
        <f t="shared" si="17"/>
        <v>2.4</v>
      </c>
      <c r="AF18" s="82" t="str">
        <f t="shared" si="13"/>
        <v>PN10</v>
      </c>
      <c r="AG18" s="52"/>
    </row>
    <row r="19" spans="1:33" x14ac:dyDescent="0.25">
      <c r="A19" s="117"/>
      <c r="B19" s="207" t="s">
        <v>98</v>
      </c>
      <c r="C19" s="205">
        <v>9855068.5398999993</v>
      </c>
      <c r="D19" s="205">
        <v>780172.37379999994</v>
      </c>
      <c r="E19" s="199">
        <v>1858.864</v>
      </c>
      <c r="F19" s="83">
        <v>260</v>
      </c>
      <c r="G19" s="76">
        <f t="shared" si="19"/>
        <v>20</v>
      </c>
      <c r="H19" s="118">
        <f t="shared" si="0"/>
        <v>1858.864</v>
      </c>
      <c r="I19" s="77">
        <f t="shared" si="14"/>
        <v>6.9444444444444447E-4</v>
      </c>
      <c r="J19" s="77">
        <f t="shared" si="1"/>
        <v>3.5200000000000002E-2</v>
      </c>
      <c r="K19" s="77">
        <f t="shared" si="2"/>
        <v>9.7264640000000011E-4</v>
      </c>
      <c r="L19" s="77">
        <f t="shared" si="3"/>
        <v>0.71397420937808886</v>
      </c>
      <c r="M19" s="77">
        <v>150</v>
      </c>
      <c r="N19" s="77">
        <f t="shared" si="4"/>
        <v>0.33990712675732648</v>
      </c>
      <c r="O19" s="77">
        <f t="shared" si="5"/>
        <v>2.5981609156833185E-2</v>
      </c>
      <c r="P19" s="93">
        <f t="shared" si="11"/>
        <v>1859.2170000000001</v>
      </c>
      <c r="Q19" s="78">
        <f t="shared" si="6"/>
        <v>1859.2170000000001</v>
      </c>
      <c r="R19" s="78">
        <f t="shared" si="7"/>
        <v>1859.1910183908433</v>
      </c>
      <c r="S19" s="79">
        <f t="shared" si="12"/>
        <v>4.7500000000013642E-3</v>
      </c>
      <c r="T19" s="78">
        <f t="shared" si="8"/>
        <v>1857.864</v>
      </c>
      <c r="U19" s="78">
        <f>1</f>
        <v>1</v>
      </c>
      <c r="V19" s="78">
        <f t="shared" si="9"/>
        <v>1.32701839084325</v>
      </c>
      <c r="W19" s="78">
        <f t="shared" si="10"/>
        <v>1.3530000000000655</v>
      </c>
      <c r="X19" s="75"/>
      <c r="Y19" s="75"/>
      <c r="Z19" s="80"/>
      <c r="AA19" s="80"/>
      <c r="AB19" s="119"/>
      <c r="AC19" s="81">
        <f t="shared" si="15"/>
        <v>40</v>
      </c>
      <c r="AD19" s="81">
        <f t="shared" si="16"/>
        <v>35.200000000000003</v>
      </c>
      <c r="AE19" s="81">
        <f t="shared" si="17"/>
        <v>2.4</v>
      </c>
      <c r="AF19" s="82" t="str">
        <f t="shared" si="13"/>
        <v>PN10</v>
      </c>
      <c r="AG19" s="52"/>
    </row>
    <row r="20" spans="1:33" x14ac:dyDescent="0.25">
      <c r="A20" s="117"/>
      <c r="B20" s="207" t="s">
        <v>100</v>
      </c>
      <c r="C20" s="205">
        <v>9855049.1195999999</v>
      </c>
      <c r="D20" s="205">
        <v>780167.59340000001</v>
      </c>
      <c r="E20" s="199">
        <v>1858.9159999999999</v>
      </c>
      <c r="F20" s="83">
        <v>280</v>
      </c>
      <c r="G20" s="76">
        <f t="shared" si="19"/>
        <v>20</v>
      </c>
      <c r="H20" s="118">
        <f t="shared" si="0"/>
        <v>1858.9159999999999</v>
      </c>
      <c r="I20" s="77">
        <f t="shared" si="14"/>
        <v>6.9444444444444447E-4</v>
      </c>
      <c r="J20" s="77">
        <f t="shared" si="1"/>
        <v>3.5200000000000002E-2</v>
      </c>
      <c r="K20" s="77">
        <f t="shared" si="2"/>
        <v>9.7264640000000011E-4</v>
      </c>
      <c r="L20" s="77">
        <f t="shared" si="3"/>
        <v>0.71397420937808886</v>
      </c>
      <c r="M20" s="77">
        <v>150</v>
      </c>
      <c r="N20" s="77">
        <f t="shared" si="4"/>
        <v>0.33990712675732648</v>
      </c>
      <c r="O20" s="77">
        <f t="shared" si="5"/>
        <v>2.5981609156833185E-2</v>
      </c>
      <c r="P20" s="93">
        <f t="shared" si="11"/>
        <v>1859.2170000000001</v>
      </c>
      <c r="Q20" s="78">
        <f t="shared" si="6"/>
        <v>1859.2170000000001</v>
      </c>
      <c r="R20" s="78">
        <f t="shared" si="7"/>
        <v>1859.1910183908433</v>
      </c>
      <c r="S20" s="79">
        <f t="shared" si="12"/>
        <v>2.5999999999953617E-3</v>
      </c>
      <c r="T20" s="78">
        <f t="shared" si="8"/>
        <v>1857.9159999999999</v>
      </c>
      <c r="U20" s="78">
        <f>1</f>
        <v>1</v>
      </c>
      <c r="V20" s="78">
        <f t="shared" si="9"/>
        <v>1.2750183908433428</v>
      </c>
      <c r="W20" s="78">
        <f t="shared" si="10"/>
        <v>1.3010000000001583</v>
      </c>
      <c r="X20" s="75"/>
      <c r="Y20" s="75"/>
      <c r="Z20" s="80"/>
      <c r="AA20" s="80"/>
      <c r="AB20" s="119"/>
      <c r="AC20" s="81">
        <f t="shared" si="15"/>
        <v>40</v>
      </c>
      <c r="AD20" s="81">
        <f t="shared" si="16"/>
        <v>35.200000000000003</v>
      </c>
      <c r="AE20" s="81">
        <f t="shared" si="17"/>
        <v>2.4</v>
      </c>
      <c r="AF20" s="82" t="str">
        <f t="shared" si="13"/>
        <v>PN10</v>
      </c>
      <c r="AG20" s="52"/>
    </row>
    <row r="21" spans="1:33" x14ac:dyDescent="0.25">
      <c r="A21" s="117"/>
      <c r="B21" s="207" t="s">
        <v>101</v>
      </c>
      <c r="C21" s="205">
        <v>9855029.6993000004</v>
      </c>
      <c r="D21" s="205">
        <v>780162.81299999997</v>
      </c>
      <c r="E21" s="199">
        <v>1858.952</v>
      </c>
      <c r="F21" s="83">
        <v>300</v>
      </c>
      <c r="G21" s="76">
        <f t="shared" si="19"/>
        <v>20</v>
      </c>
      <c r="H21" s="118">
        <f t="shared" si="0"/>
        <v>1858.952</v>
      </c>
      <c r="I21" s="77">
        <f t="shared" si="14"/>
        <v>6.9444444444444447E-4</v>
      </c>
      <c r="J21" s="77">
        <f t="shared" si="1"/>
        <v>3.5200000000000002E-2</v>
      </c>
      <c r="K21" s="77">
        <f t="shared" si="2"/>
        <v>9.7264640000000011E-4</v>
      </c>
      <c r="L21" s="77">
        <f t="shared" si="3"/>
        <v>0.71397420937808886</v>
      </c>
      <c r="M21" s="77">
        <v>150</v>
      </c>
      <c r="N21" s="77">
        <f t="shared" si="4"/>
        <v>0.33990712675732648</v>
      </c>
      <c r="O21" s="77">
        <f t="shared" si="5"/>
        <v>2.5981609156833185E-2</v>
      </c>
      <c r="P21" s="93">
        <f t="shared" si="11"/>
        <v>1859.2170000000001</v>
      </c>
      <c r="Q21" s="78">
        <f t="shared" si="6"/>
        <v>1859.2170000000001</v>
      </c>
      <c r="R21" s="78">
        <f t="shared" si="7"/>
        <v>1859.1910183908433</v>
      </c>
      <c r="S21" s="79">
        <f t="shared" si="12"/>
        <v>1.8000000000029104E-3</v>
      </c>
      <c r="T21" s="78">
        <f t="shared" si="8"/>
        <v>1857.952</v>
      </c>
      <c r="U21" s="78">
        <f>1</f>
        <v>1</v>
      </c>
      <c r="V21" s="78">
        <f t="shared" si="9"/>
        <v>1.2390183908432846</v>
      </c>
      <c r="W21" s="78">
        <f t="shared" si="10"/>
        <v>1.2650000000001</v>
      </c>
      <c r="X21" s="75"/>
      <c r="Y21" s="75"/>
      <c r="Z21" s="80"/>
      <c r="AA21" s="80"/>
      <c r="AB21" s="119"/>
      <c r="AC21" s="81">
        <f t="shared" si="15"/>
        <v>40</v>
      </c>
      <c r="AD21" s="81">
        <f t="shared" si="16"/>
        <v>35.200000000000003</v>
      </c>
      <c r="AE21" s="81">
        <f t="shared" si="17"/>
        <v>2.4</v>
      </c>
      <c r="AF21" s="82" t="str">
        <f t="shared" si="13"/>
        <v>PN10</v>
      </c>
      <c r="AG21" s="52"/>
    </row>
    <row r="22" spans="1:33" x14ac:dyDescent="0.25">
      <c r="A22" s="117"/>
      <c r="B22" s="207" t="s">
        <v>102</v>
      </c>
      <c r="C22" s="205">
        <v>9855010.2788999993</v>
      </c>
      <c r="D22" s="205">
        <v>780158.03269999998</v>
      </c>
      <c r="E22" s="199">
        <v>1858.877</v>
      </c>
      <c r="F22" s="83">
        <v>320</v>
      </c>
      <c r="G22" s="76">
        <f t="shared" si="19"/>
        <v>20</v>
      </c>
      <c r="H22" s="118">
        <f t="shared" si="0"/>
        <v>1858.877</v>
      </c>
      <c r="I22" s="77">
        <f t="shared" si="14"/>
        <v>6.9444444444444447E-4</v>
      </c>
      <c r="J22" s="77">
        <f t="shared" si="1"/>
        <v>3.5200000000000002E-2</v>
      </c>
      <c r="K22" s="77">
        <f t="shared" si="2"/>
        <v>9.7264640000000011E-4</v>
      </c>
      <c r="L22" s="77">
        <f t="shared" si="3"/>
        <v>0.71397420937808886</v>
      </c>
      <c r="M22" s="77">
        <v>150</v>
      </c>
      <c r="N22" s="77">
        <f t="shared" si="4"/>
        <v>0.33990712675732648</v>
      </c>
      <c r="O22" s="77">
        <f t="shared" si="5"/>
        <v>2.5981609156833185E-2</v>
      </c>
      <c r="P22" s="93">
        <f t="shared" si="11"/>
        <v>1859.2170000000001</v>
      </c>
      <c r="Q22" s="78">
        <f t="shared" si="6"/>
        <v>1859.2170000000001</v>
      </c>
      <c r="R22" s="78">
        <f t="shared" si="7"/>
        <v>1859.1910183908433</v>
      </c>
      <c r="S22" s="79">
        <f t="shared" si="12"/>
        <v>-3.7500000000022737E-3</v>
      </c>
      <c r="T22" s="78">
        <f t="shared" si="8"/>
        <v>1857.877</v>
      </c>
      <c r="U22" s="78">
        <f>1</f>
        <v>1</v>
      </c>
      <c r="V22" s="78">
        <f t="shared" si="9"/>
        <v>1.3140183908433301</v>
      </c>
      <c r="W22" s="78">
        <f t="shared" si="10"/>
        <v>1.3400000000001455</v>
      </c>
      <c r="X22" s="75"/>
      <c r="Y22" s="75"/>
      <c r="Z22" s="80"/>
      <c r="AA22" s="80"/>
      <c r="AB22" s="119"/>
      <c r="AC22" s="81">
        <f t="shared" si="15"/>
        <v>40</v>
      </c>
      <c r="AD22" s="81">
        <f t="shared" si="16"/>
        <v>35.200000000000003</v>
      </c>
      <c r="AE22" s="81">
        <f t="shared" si="17"/>
        <v>2.4</v>
      </c>
      <c r="AF22" s="82" t="str">
        <f t="shared" si="13"/>
        <v>PN10</v>
      </c>
      <c r="AG22" s="52"/>
    </row>
    <row r="23" spans="1:33" x14ac:dyDescent="0.25">
      <c r="A23" s="117"/>
      <c r="B23" s="207" t="s">
        <v>103</v>
      </c>
      <c r="C23" s="205">
        <v>9854990.8566999994</v>
      </c>
      <c r="D23" s="205">
        <v>780153.26020000002</v>
      </c>
      <c r="E23" s="199">
        <v>1858.9090000000001</v>
      </c>
      <c r="F23" s="83">
        <v>340</v>
      </c>
      <c r="G23" s="76">
        <f t="shared" si="19"/>
        <v>20</v>
      </c>
      <c r="H23" s="118">
        <f t="shared" si="0"/>
        <v>1858.9090000000001</v>
      </c>
      <c r="I23" s="77">
        <f t="shared" si="14"/>
        <v>6.9444444444444447E-4</v>
      </c>
      <c r="J23" s="77">
        <f t="shared" si="1"/>
        <v>3.5200000000000002E-2</v>
      </c>
      <c r="K23" s="77">
        <f t="shared" si="2"/>
        <v>9.7264640000000011E-4</v>
      </c>
      <c r="L23" s="77">
        <f t="shared" si="3"/>
        <v>0.71397420937808886</v>
      </c>
      <c r="M23" s="77">
        <v>150</v>
      </c>
      <c r="N23" s="77">
        <f t="shared" si="4"/>
        <v>0.33990712675732648</v>
      </c>
      <c r="O23" s="77">
        <f t="shared" si="5"/>
        <v>2.5981609156833185E-2</v>
      </c>
      <c r="P23" s="93">
        <f t="shared" si="11"/>
        <v>1859.2170000000001</v>
      </c>
      <c r="Q23" s="78">
        <f t="shared" si="6"/>
        <v>1859.2170000000001</v>
      </c>
      <c r="R23" s="78">
        <f t="shared" si="7"/>
        <v>1859.1910183908433</v>
      </c>
      <c r="S23" s="79">
        <f t="shared" si="12"/>
        <v>1.6000000000076398E-3</v>
      </c>
      <c r="T23" s="78">
        <f t="shared" si="8"/>
        <v>1857.9090000000001</v>
      </c>
      <c r="U23" s="78">
        <f>1</f>
        <v>1</v>
      </c>
      <c r="V23" s="78">
        <f t="shared" si="9"/>
        <v>1.2820183908431773</v>
      </c>
      <c r="W23" s="78">
        <f t="shared" si="10"/>
        <v>1.3079999999999927</v>
      </c>
      <c r="X23" s="75"/>
      <c r="Y23" s="75"/>
      <c r="Z23" s="80"/>
      <c r="AA23" s="80"/>
      <c r="AB23" s="119"/>
      <c r="AC23" s="81">
        <f t="shared" si="15"/>
        <v>40</v>
      </c>
      <c r="AD23" s="81">
        <f t="shared" si="16"/>
        <v>35.200000000000003</v>
      </c>
      <c r="AE23" s="81">
        <f t="shared" si="17"/>
        <v>2.4</v>
      </c>
      <c r="AF23" s="82" t="str">
        <f t="shared" si="13"/>
        <v>PN10</v>
      </c>
      <c r="AG23" s="52"/>
    </row>
    <row r="24" spans="1:33" x14ac:dyDescent="0.25">
      <c r="A24" s="117"/>
      <c r="B24" s="207" t="s">
        <v>104</v>
      </c>
      <c r="C24" s="205">
        <v>9854974.5589000005</v>
      </c>
      <c r="D24" s="205">
        <v>780144.18180000002</v>
      </c>
      <c r="E24" s="199">
        <v>1858.846</v>
      </c>
      <c r="F24" s="83">
        <v>360</v>
      </c>
      <c r="G24" s="76">
        <f t="shared" si="19"/>
        <v>20</v>
      </c>
      <c r="H24" s="118">
        <f t="shared" si="0"/>
        <v>1858.846</v>
      </c>
      <c r="I24" s="77">
        <f t="shared" si="14"/>
        <v>6.9444444444444447E-4</v>
      </c>
      <c r="J24" s="77">
        <f t="shared" si="1"/>
        <v>3.5200000000000002E-2</v>
      </c>
      <c r="K24" s="77">
        <f t="shared" si="2"/>
        <v>9.7264640000000011E-4</v>
      </c>
      <c r="L24" s="77">
        <f t="shared" si="3"/>
        <v>0.71397420937808886</v>
      </c>
      <c r="M24" s="77">
        <v>150</v>
      </c>
      <c r="N24" s="77">
        <f t="shared" si="4"/>
        <v>0.33990712675732648</v>
      </c>
      <c r="O24" s="77">
        <f t="shared" si="5"/>
        <v>2.5981609156833185E-2</v>
      </c>
      <c r="P24" s="93">
        <f t="shared" si="11"/>
        <v>1859.2170000000001</v>
      </c>
      <c r="Q24" s="78">
        <f t="shared" si="6"/>
        <v>1859.2170000000001</v>
      </c>
      <c r="R24" s="78">
        <f t="shared" si="7"/>
        <v>1859.1910183908433</v>
      </c>
      <c r="S24" s="79">
        <f t="shared" si="12"/>
        <v>-3.1500000000050932E-3</v>
      </c>
      <c r="T24" s="78">
        <f t="shared" si="8"/>
        <v>1857.846</v>
      </c>
      <c r="U24" s="78">
        <f>1</f>
        <v>1</v>
      </c>
      <c r="V24" s="78">
        <f t="shared" si="9"/>
        <v>1.3450183908432791</v>
      </c>
      <c r="W24" s="78">
        <f t="shared" si="10"/>
        <v>1.3710000000000946</v>
      </c>
      <c r="X24" s="75"/>
      <c r="Y24" s="75"/>
      <c r="Z24" s="80"/>
      <c r="AA24" s="80"/>
      <c r="AB24" s="119"/>
      <c r="AC24" s="81">
        <f t="shared" si="15"/>
        <v>40</v>
      </c>
      <c r="AD24" s="81">
        <f t="shared" si="16"/>
        <v>35.200000000000003</v>
      </c>
      <c r="AE24" s="81">
        <f t="shared" si="17"/>
        <v>2.4</v>
      </c>
      <c r="AF24" s="82" t="str">
        <f t="shared" si="13"/>
        <v>PN10</v>
      </c>
      <c r="AG24" s="52"/>
    </row>
    <row r="25" spans="1:33" x14ac:dyDescent="0.25">
      <c r="A25" s="117"/>
      <c r="B25" s="207" t="s">
        <v>105</v>
      </c>
      <c r="C25" s="205">
        <v>9854978.3397000004</v>
      </c>
      <c r="D25" s="205">
        <v>780124.61809999996</v>
      </c>
      <c r="E25" s="199">
        <v>1857.9190000000001</v>
      </c>
      <c r="F25" s="83">
        <v>380</v>
      </c>
      <c r="G25" s="76">
        <f t="shared" si="19"/>
        <v>20</v>
      </c>
      <c r="H25" s="118">
        <f t="shared" si="0"/>
        <v>1857.9190000000001</v>
      </c>
      <c r="I25" s="77">
        <f t="shared" si="14"/>
        <v>6.9444444444444447E-4</v>
      </c>
      <c r="J25" s="77">
        <f t="shared" si="1"/>
        <v>3.5200000000000002E-2</v>
      </c>
      <c r="K25" s="77">
        <f t="shared" si="2"/>
        <v>9.7264640000000011E-4</v>
      </c>
      <c r="L25" s="77">
        <f t="shared" si="3"/>
        <v>0.71397420937808886</v>
      </c>
      <c r="M25" s="77">
        <v>150</v>
      </c>
      <c r="N25" s="77">
        <f t="shared" si="4"/>
        <v>0.33990712675732648</v>
      </c>
      <c r="O25" s="77">
        <f t="shared" si="5"/>
        <v>2.5981609156833185E-2</v>
      </c>
      <c r="P25" s="93">
        <f t="shared" si="11"/>
        <v>1859.2170000000001</v>
      </c>
      <c r="Q25" s="78">
        <f t="shared" si="6"/>
        <v>1859.2170000000001</v>
      </c>
      <c r="R25" s="78">
        <f t="shared" si="7"/>
        <v>1859.1910183908433</v>
      </c>
      <c r="S25" s="79">
        <f t="shared" si="12"/>
        <v>-4.634999999999536E-2</v>
      </c>
      <c r="T25" s="78">
        <f t="shared" si="8"/>
        <v>1856.9190000000001</v>
      </c>
      <c r="U25" s="78">
        <f>1</f>
        <v>1</v>
      </c>
      <c r="V25" s="78">
        <f t="shared" si="9"/>
        <v>2.2720183908431864</v>
      </c>
      <c r="W25" s="78">
        <f t="shared" si="10"/>
        <v>2.2980000000000018</v>
      </c>
      <c r="X25" s="75"/>
      <c r="Y25" s="75"/>
      <c r="Z25" s="80"/>
      <c r="AA25" s="80"/>
      <c r="AB25" s="119"/>
      <c r="AC25" s="81">
        <f t="shared" si="15"/>
        <v>40</v>
      </c>
      <c r="AD25" s="81">
        <f t="shared" si="16"/>
        <v>35.200000000000003</v>
      </c>
      <c r="AE25" s="81">
        <f t="shared" si="17"/>
        <v>2.4</v>
      </c>
      <c r="AF25" s="82" t="str">
        <f t="shared" si="13"/>
        <v>PN10</v>
      </c>
      <c r="AG25" s="52"/>
    </row>
    <row r="26" spans="1:33" x14ac:dyDescent="0.25">
      <c r="A26" s="117"/>
      <c r="B26" s="207" t="s">
        <v>106</v>
      </c>
      <c r="C26" s="205">
        <v>9854982.7618000004</v>
      </c>
      <c r="D26" s="205">
        <v>780105.11309999996</v>
      </c>
      <c r="E26" s="199">
        <v>1857.0730000000001</v>
      </c>
      <c r="F26" s="83">
        <v>400</v>
      </c>
      <c r="G26" s="76">
        <f t="shared" si="19"/>
        <v>20</v>
      </c>
      <c r="H26" s="118">
        <f t="shared" si="0"/>
        <v>1857.0730000000001</v>
      </c>
      <c r="I26" s="77">
        <f t="shared" si="14"/>
        <v>6.9444444444444447E-4</v>
      </c>
      <c r="J26" s="77">
        <f t="shared" si="1"/>
        <v>3.5200000000000002E-2</v>
      </c>
      <c r="K26" s="77">
        <f t="shared" si="2"/>
        <v>9.7264640000000011E-4</v>
      </c>
      <c r="L26" s="77">
        <f>I26/K26</f>
        <v>0.71397420937808886</v>
      </c>
      <c r="M26" s="77">
        <v>150</v>
      </c>
      <c r="N26" s="77">
        <f t="shared" si="4"/>
        <v>0.33990712675732648</v>
      </c>
      <c r="O26" s="77">
        <f t="shared" si="5"/>
        <v>2.5981609156833185E-2</v>
      </c>
      <c r="P26" s="93">
        <f t="shared" si="11"/>
        <v>1859.2170000000001</v>
      </c>
      <c r="Q26" s="78">
        <f t="shared" si="6"/>
        <v>1859.2170000000001</v>
      </c>
      <c r="R26" s="78">
        <f t="shared" si="7"/>
        <v>1859.1910183908433</v>
      </c>
      <c r="S26" s="79">
        <f t="shared" si="12"/>
        <v>-4.2300000000000185E-2</v>
      </c>
      <c r="T26" s="78">
        <f t="shared" si="8"/>
        <v>1856.0730000000001</v>
      </c>
      <c r="U26" s="78">
        <f>1</f>
        <v>1</v>
      </c>
      <c r="V26" s="78">
        <f t="shared" si="9"/>
        <v>3.11801839084319</v>
      </c>
      <c r="W26" s="78">
        <f t="shared" si="10"/>
        <v>3.1440000000000055</v>
      </c>
      <c r="X26" s="75"/>
      <c r="Y26" s="75"/>
      <c r="Z26" s="80"/>
      <c r="AA26" s="80"/>
      <c r="AB26" s="119"/>
      <c r="AC26" s="81">
        <f t="shared" si="15"/>
        <v>40</v>
      </c>
      <c r="AD26" s="81">
        <f t="shared" si="16"/>
        <v>35.200000000000003</v>
      </c>
      <c r="AE26" s="81">
        <f t="shared" si="17"/>
        <v>2.4</v>
      </c>
      <c r="AF26" s="82" t="str">
        <f t="shared" si="13"/>
        <v>PN10</v>
      </c>
      <c r="AG26" s="52"/>
    </row>
    <row r="27" spans="1:33" x14ac:dyDescent="0.25">
      <c r="A27" s="117"/>
      <c r="B27" s="207" t="s">
        <v>107</v>
      </c>
      <c r="C27" s="205">
        <v>9854987.1839000005</v>
      </c>
      <c r="D27" s="205">
        <v>780085.60809999995</v>
      </c>
      <c r="E27" s="199">
        <v>1856.2570000000001</v>
      </c>
      <c r="F27" s="83">
        <v>420</v>
      </c>
      <c r="G27" s="76">
        <f t="shared" si="19"/>
        <v>20</v>
      </c>
      <c r="H27" s="118">
        <f t="shared" si="0"/>
        <v>1856.2570000000001</v>
      </c>
      <c r="I27" s="77">
        <f t="shared" si="14"/>
        <v>6.9444444444444447E-4</v>
      </c>
      <c r="J27" s="77">
        <f t="shared" si="1"/>
        <v>3.5200000000000002E-2</v>
      </c>
      <c r="K27" s="77">
        <f t="shared" si="2"/>
        <v>9.7264640000000011E-4</v>
      </c>
      <c r="L27" s="77">
        <f t="shared" si="3"/>
        <v>0.71397420937808886</v>
      </c>
      <c r="M27" s="77">
        <v>150</v>
      </c>
      <c r="N27" s="77">
        <f t="shared" si="4"/>
        <v>0.33990712675732648</v>
      </c>
      <c r="O27" s="77">
        <f t="shared" si="5"/>
        <v>2.5981609156833185E-2</v>
      </c>
      <c r="P27" s="93">
        <f t="shared" si="11"/>
        <v>1859.2170000000001</v>
      </c>
      <c r="Q27" s="78">
        <f t="shared" si="6"/>
        <v>1859.2170000000001</v>
      </c>
      <c r="R27" s="78">
        <f t="shared" si="7"/>
        <v>1859.1910183908433</v>
      </c>
      <c r="S27" s="79">
        <f t="shared" si="12"/>
        <v>-4.0800000000001543E-2</v>
      </c>
      <c r="T27" s="78">
        <f t="shared" si="8"/>
        <v>1855.2570000000001</v>
      </c>
      <c r="U27" s="78">
        <f>1</f>
        <v>1</v>
      </c>
      <c r="V27" s="78">
        <f t="shared" si="9"/>
        <v>3.9340183908432209</v>
      </c>
      <c r="W27" s="78">
        <f t="shared" si="10"/>
        <v>3.9600000000000364</v>
      </c>
      <c r="X27" s="75"/>
      <c r="Y27" s="75"/>
      <c r="Z27" s="80"/>
      <c r="AA27" s="80"/>
      <c r="AB27" s="119"/>
      <c r="AC27" s="81">
        <f t="shared" si="15"/>
        <v>40</v>
      </c>
      <c r="AD27" s="81">
        <f t="shared" si="16"/>
        <v>35.200000000000003</v>
      </c>
      <c r="AE27" s="81">
        <f t="shared" si="17"/>
        <v>2.4</v>
      </c>
      <c r="AF27" s="82" t="str">
        <f t="shared" si="13"/>
        <v>PN10</v>
      </c>
      <c r="AG27" s="52"/>
    </row>
    <row r="28" spans="1:33" x14ac:dyDescent="0.25">
      <c r="A28" s="117"/>
      <c r="B28" s="207" t="s">
        <v>108</v>
      </c>
      <c r="C28" s="205">
        <v>9854991.6060000006</v>
      </c>
      <c r="D28" s="205">
        <v>780066.10309999995</v>
      </c>
      <c r="E28" s="199">
        <v>1855.4280000000001</v>
      </c>
      <c r="F28" s="83">
        <v>440</v>
      </c>
      <c r="G28" s="76">
        <f t="shared" si="19"/>
        <v>20</v>
      </c>
      <c r="H28" s="118">
        <f t="shared" si="0"/>
        <v>1855.4280000000001</v>
      </c>
      <c r="I28" s="77">
        <f t="shared" si="14"/>
        <v>6.9444444444444447E-4</v>
      </c>
      <c r="J28" s="77">
        <f t="shared" si="1"/>
        <v>3.5200000000000002E-2</v>
      </c>
      <c r="K28" s="77">
        <f t="shared" si="2"/>
        <v>9.7264640000000011E-4</v>
      </c>
      <c r="L28" s="77">
        <f t="shared" si="3"/>
        <v>0.71397420937808886</v>
      </c>
      <c r="M28" s="77">
        <v>150</v>
      </c>
      <c r="N28" s="77">
        <f t="shared" si="4"/>
        <v>0.33990712675732648</v>
      </c>
      <c r="O28" s="77">
        <f t="shared" si="5"/>
        <v>2.5981609156833185E-2</v>
      </c>
      <c r="P28" s="93">
        <f t="shared" si="11"/>
        <v>1859.2170000000001</v>
      </c>
      <c r="Q28" s="78">
        <f t="shared" si="6"/>
        <v>1859.2170000000001</v>
      </c>
      <c r="R28" s="78">
        <f t="shared" si="7"/>
        <v>1859.1910183908433</v>
      </c>
      <c r="S28" s="79">
        <f t="shared" si="12"/>
        <v>-4.1449999999997544E-2</v>
      </c>
      <c r="T28" s="78">
        <f t="shared" si="8"/>
        <v>1854.4280000000001</v>
      </c>
      <c r="U28" s="78">
        <f>1</f>
        <v>1</v>
      </c>
      <c r="V28" s="78">
        <f t="shared" si="9"/>
        <v>4.7630183908431718</v>
      </c>
      <c r="W28" s="78">
        <f t="shared" si="10"/>
        <v>4.7889999999999873</v>
      </c>
      <c r="X28" s="75"/>
      <c r="Y28" s="75"/>
      <c r="Z28" s="80"/>
      <c r="AA28" s="80"/>
      <c r="AB28" s="119"/>
      <c r="AC28" s="81">
        <f t="shared" si="15"/>
        <v>40</v>
      </c>
      <c r="AD28" s="81">
        <f t="shared" si="16"/>
        <v>35.200000000000003</v>
      </c>
      <c r="AE28" s="81">
        <f t="shared" si="17"/>
        <v>2.4</v>
      </c>
      <c r="AF28" s="82" t="str">
        <f t="shared" si="13"/>
        <v>PN10</v>
      </c>
      <c r="AG28" s="52"/>
    </row>
    <row r="29" spans="1:33" x14ac:dyDescent="0.25">
      <c r="A29" s="117"/>
      <c r="B29" s="207" t="s">
        <v>109</v>
      </c>
      <c r="C29" s="205">
        <v>9854996.0280000009</v>
      </c>
      <c r="D29" s="205">
        <v>780046.59809999994</v>
      </c>
      <c r="E29" s="199">
        <v>1854.5039999999999</v>
      </c>
      <c r="F29" s="83">
        <v>460</v>
      </c>
      <c r="G29" s="76">
        <f t="shared" si="19"/>
        <v>20</v>
      </c>
      <c r="H29" s="118">
        <f t="shared" si="0"/>
        <v>1854.5039999999999</v>
      </c>
      <c r="I29" s="77">
        <f t="shared" si="14"/>
        <v>6.9444444444444447E-4</v>
      </c>
      <c r="J29" s="77">
        <f t="shared" si="1"/>
        <v>3.5200000000000002E-2</v>
      </c>
      <c r="K29" s="77">
        <f t="shared" si="2"/>
        <v>9.7264640000000011E-4</v>
      </c>
      <c r="L29" s="77">
        <f t="shared" si="3"/>
        <v>0.71397420937808886</v>
      </c>
      <c r="M29" s="77">
        <v>150</v>
      </c>
      <c r="N29" s="77">
        <f t="shared" si="4"/>
        <v>0.33990712675732648</v>
      </c>
      <c r="O29" s="77">
        <f t="shared" si="5"/>
        <v>2.5981609156833185E-2</v>
      </c>
      <c r="P29" s="93">
        <f t="shared" si="11"/>
        <v>1859.2170000000001</v>
      </c>
      <c r="Q29" s="78">
        <f t="shared" si="6"/>
        <v>1859.2170000000001</v>
      </c>
      <c r="R29" s="78">
        <f t="shared" si="7"/>
        <v>1859.1910183908433</v>
      </c>
      <c r="S29" s="79">
        <f t="shared" si="12"/>
        <v>-4.6200000000010275E-2</v>
      </c>
      <c r="T29" s="78">
        <f t="shared" si="8"/>
        <v>1853.5039999999999</v>
      </c>
      <c r="U29" s="78">
        <f>1</f>
        <v>1</v>
      </c>
      <c r="V29" s="78">
        <f t="shared" si="9"/>
        <v>5.6870183908433773</v>
      </c>
      <c r="W29" s="78">
        <f t="shared" si="10"/>
        <v>5.7130000000001928</v>
      </c>
      <c r="X29" s="75"/>
      <c r="Y29" s="75"/>
      <c r="Z29" s="80"/>
      <c r="AA29" s="80"/>
      <c r="AB29" s="119"/>
      <c r="AC29" s="81">
        <f t="shared" si="15"/>
        <v>40</v>
      </c>
      <c r="AD29" s="81">
        <f t="shared" si="16"/>
        <v>35.200000000000003</v>
      </c>
      <c r="AE29" s="81">
        <f t="shared" si="17"/>
        <v>2.4</v>
      </c>
      <c r="AF29" s="82" t="str">
        <f t="shared" si="13"/>
        <v>PN10</v>
      </c>
      <c r="AG29" s="52"/>
    </row>
    <row r="30" spans="1:33" x14ac:dyDescent="0.25">
      <c r="A30" s="117"/>
      <c r="B30" s="207" t="s">
        <v>110</v>
      </c>
      <c r="C30" s="205">
        <v>9855000.4500999991</v>
      </c>
      <c r="D30" s="205">
        <v>780027.09299999999</v>
      </c>
      <c r="E30" s="199">
        <v>1853.5550000000001</v>
      </c>
      <c r="F30" s="83">
        <v>480</v>
      </c>
      <c r="G30" s="76">
        <f t="shared" si="19"/>
        <v>20</v>
      </c>
      <c r="H30" s="118">
        <f t="shared" si="0"/>
        <v>1853.5550000000001</v>
      </c>
      <c r="I30" s="77">
        <f t="shared" si="14"/>
        <v>6.9444444444444447E-4</v>
      </c>
      <c r="J30" s="77">
        <f t="shared" si="1"/>
        <v>3.5200000000000002E-2</v>
      </c>
      <c r="K30" s="77">
        <f t="shared" si="2"/>
        <v>9.7264640000000011E-4</v>
      </c>
      <c r="L30" s="77">
        <f t="shared" si="3"/>
        <v>0.71397420937808886</v>
      </c>
      <c r="M30" s="77">
        <v>150</v>
      </c>
      <c r="N30" s="77">
        <f t="shared" si="4"/>
        <v>0.33990712675732648</v>
      </c>
      <c r="O30" s="77">
        <f t="shared" si="5"/>
        <v>2.5981609156833185E-2</v>
      </c>
      <c r="P30" s="93">
        <f t="shared" si="11"/>
        <v>1859.2170000000001</v>
      </c>
      <c r="Q30" s="78">
        <f t="shared" si="6"/>
        <v>1859.2170000000001</v>
      </c>
      <c r="R30" s="78">
        <f t="shared" si="7"/>
        <v>1859.1910183908433</v>
      </c>
      <c r="S30" s="79">
        <f t="shared" si="12"/>
        <v>-4.7449999999992089E-2</v>
      </c>
      <c r="T30" s="78">
        <f t="shared" si="8"/>
        <v>1852.5550000000001</v>
      </c>
      <c r="U30" s="78">
        <f>1</f>
        <v>1</v>
      </c>
      <c r="V30" s="78">
        <f t="shared" si="9"/>
        <v>6.6360183908432191</v>
      </c>
      <c r="W30" s="78">
        <f t="shared" si="10"/>
        <v>6.6620000000000346</v>
      </c>
      <c r="X30" s="75"/>
      <c r="Y30" s="75"/>
      <c r="Z30" s="80"/>
      <c r="AA30" s="80"/>
      <c r="AB30" s="119"/>
      <c r="AC30" s="81">
        <f t="shared" si="15"/>
        <v>40</v>
      </c>
      <c r="AD30" s="81">
        <f t="shared" si="16"/>
        <v>35.200000000000003</v>
      </c>
      <c r="AE30" s="81">
        <f t="shared" si="17"/>
        <v>2.4</v>
      </c>
      <c r="AF30" s="82" t="str">
        <f t="shared" si="13"/>
        <v>PN10</v>
      </c>
      <c r="AG30" s="52"/>
    </row>
    <row r="31" spans="1:33" x14ac:dyDescent="0.25">
      <c r="A31" s="117"/>
      <c r="B31" s="207" t="s">
        <v>111</v>
      </c>
      <c r="C31" s="205">
        <v>9855004.8563999999</v>
      </c>
      <c r="D31" s="205">
        <v>780007.5845</v>
      </c>
      <c r="E31" s="199">
        <v>1852.703</v>
      </c>
      <c r="F31" s="83">
        <v>500</v>
      </c>
      <c r="G31" s="76">
        <f t="shared" si="19"/>
        <v>20</v>
      </c>
      <c r="H31" s="118">
        <f t="shared" si="0"/>
        <v>1852.703</v>
      </c>
      <c r="I31" s="77">
        <f t="shared" si="14"/>
        <v>6.9444444444444447E-4</v>
      </c>
      <c r="J31" s="77">
        <f t="shared" si="1"/>
        <v>3.5200000000000002E-2</v>
      </c>
      <c r="K31" s="77">
        <f t="shared" si="2"/>
        <v>9.7264640000000011E-4</v>
      </c>
      <c r="L31" s="77">
        <f t="shared" si="3"/>
        <v>0.71397420937808886</v>
      </c>
      <c r="M31" s="77">
        <v>150</v>
      </c>
      <c r="N31" s="77">
        <f t="shared" si="4"/>
        <v>0.33990712675732648</v>
      </c>
      <c r="O31" s="77">
        <f t="shared" si="5"/>
        <v>2.5981609156833185E-2</v>
      </c>
      <c r="P31" s="93">
        <f t="shared" si="11"/>
        <v>1859.2170000000001</v>
      </c>
      <c r="Q31" s="78">
        <f t="shared" si="6"/>
        <v>1859.2170000000001</v>
      </c>
      <c r="R31" s="78">
        <f t="shared" si="7"/>
        <v>1859.1910183908433</v>
      </c>
      <c r="S31" s="79">
        <f t="shared" si="12"/>
        <v>-4.2600000000004454E-2</v>
      </c>
      <c r="T31" s="78">
        <f t="shared" si="8"/>
        <v>1851.703</v>
      </c>
      <c r="U31" s="78">
        <f>1</f>
        <v>1</v>
      </c>
      <c r="V31" s="78">
        <f t="shared" si="9"/>
        <v>7.4880183908433082</v>
      </c>
      <c r="W31" s="78">
        <f t="shared" si="10"/>
        <v>7.5140000000001237</v>
      </c>
      <c r="X31" s="75"/>
      <c r="Y31" s="75"/>
      <c r="Z31" s="80"/>
      <c r="AA31" s="80"/>
      <c r="AB31" s="119"/>
      <c r="AC31" s="81">
        <f t="shared" si="15"/>
        <v>40</v>
      </c>
      <c r="AD31" s="81">
        <f t="shared" si="16"/>
        <v>35.200000000000003</v>
      </c>
      <c r="AE31" s="81">
        <f t="shared" si="17"/>
        <v>2.4</v>
      </c>
      <c r="AF31" s="82" t="str">
        <f t="shared" si="13"/>
        <v>PN10</v>
      </c>
      <c r="AG31" s="52"/>
    </row>
    <row r="32" spans="1:33" x14ac:dyDescent="0.25">
      <c r="A32" s="117"/>
      <c r="B32" s="207" t="s">
        <v>112</v>
      </c>
      <c r="C32" s="205">
        <v>9855009.2588</v>
      </c>
      <c r="D32" s="205">
        <v>779988.07499999995</v>
      </c>
      <c r="E32" s="199">
        <v>1851.9280000000001</v>
      </c>
      <c r="F32" s="83">
        <v>520</v>
      </c>
      <c r="G32" s="76">
        <f t="shared" si="19"/>
        <v>20</v>
      </c>
      <c r="H32" s="118">
        <f t="shared" si="0"/>
        <v>1851.9280000000001</v>
      </c>
      <c r="I32" s="77">
        <f t="shared" si="14"/>
        <v>6.9444444444444447E-4</v>
      </c>
      <c r="J32" s="77">
        <f t="shared" si="1"/>
        <v>3.5200000000000002E-2</v>
      </c>
      <c r="K32" s="77">
        <f t="shared" si="2"/>
        <v>9.7264640000000011E-4</v>
      </c>
      <c r="L32" s="77">
        <f t="shared" si="3"/>
        <v>0.71397420937808886</v>
      </c>
      <c r="M32" s="77">
        <v>150</v>
      </c>
      <c r="N32" s="77">
        <f t="shared" si="4"/>
        <v>0.33990712675732648</v>
      </c>
      <c r="O32" s="77">
        <f t="shared" si="5"/>
        <v>2.5981609156833185E-2</v>
      </c>
      <c r="P32" s="93">
        <f t="shared" si="11"/>
        <v>1859.2170000000001</v>
      </c>
      <c r="Q32" s="78">
        <f t="shared" si="6"/>
        <v>1859.2170000000001</v>
      </c>
      <c r="R32" s="78">
        <f t="shared" si="7"/>
        <v>1859.1910183908433</v>
      </c>
      <c r="S32" s="79">
        <f t="shared" si="12"/>
        <v>-3.8749999999993179E-2</v>
      </c>
      <c r="T32" s="78">
        <f t="shared" si="8"/>
        <v>1850.9280000000001</v>
      </c>
      <c r="U32" s="78">
        <f>1</f>
        <v>1</v>
      </c>
      <c r="V32" s="78">
        <f t="shared" si="9"/>
        <v>8.2630183908431718</v>
      </c>
      <c r="W32" s="78">
        <f t="shared" si="10"/>
        <v>8.2889999999999873</v>
      </c>
      <c r="X32" s="75"/>
      <c r="Y32" s="75"/>
      <c r="Z32" s="80"/>
      <c r="AA32" s="80"/>
      <c r="AB32" s="119"/>
      <c r="AC32" s="81">
        <f t="shared" si="15"/>
        <v>40</v>
      </c>
      <c r="AD32" s="81">
        <f t="shared" si="16"/>
        <v>35.200000000000003</v>
      </c>
      <c r="AE32" s="81">
        <f t="shared" si="17"/>
        <v>2.4</v>
      </c>
      <c r="AF32" s="82" t="str">
        <f t="shared" si="13"/>
        <v>PN10</v>
      </c>
      <c r="AG32" s="52"/>
    </row>
    <row r="33" spans="1:55" x14ac:dyDescent="0.25">
      <c r="A33" s="117"/>
      <c r="B33" s="207" t="s">
        <v>113</v>
      </c>
      <c r="C33" s="205">
        <v>9855013.6611000001</v>
      </c>
      <c r="D33" s="205">
        <v>779968.56550000003</v>
      </c>
      <c r="E33" s="199">
        <v>1851.172</v>
      </c>
      <c r="F33" s="83">
        <v>540</v>
      </c>
      <c r="G33" s="76">
        <f t="shared" si="19"/>
        <v>20</v>
      </c>
      <c r="H33" s="118">
        <f t="shared" si="0"/>
        <v>1851.172</v>
      </c>
      <c r="I33" s="77">
        <f>I32-X32</f>
        <v>6.9444444444444447E-4</v>
      </c>
      <c r="J33" s="77">
        <f t="shared" si="1"/>
        <v>3.5200000000000002E-2</v>
      </c>
      <c r="K33" s="77">
        <f t="shared" si="2"/>
        <v>9.7264640000000011E-4</v>
      </c>
      <c r="L33" s="77">
        <f>I33/K33</f>
        <v>0.71397420937808886</v>
      </c>
      <c r="M33" s="77">
        <v>150</v>
      </c>
      <c r="N33" s="77">
        <f t="shared" si="4"/>
        <v>0.33990712675732648</v>
      </c>
      <c r="O33" s="77">
        <f t="shared" si="5"/>
        <v>2.5981609156833185E-2</v>
      </c>
      <c r="P33" s="93">
        <f t="shared" si="11"/>
        <v>1859.2170000000001</v>
      </c>
      <c r="Q33" s="78">
        <f t="shared" si="6"/>
        <v>1859.2170000000001</v>
      </c>
      <c r="R33" s="78">
        <f t="shared" si="7"/>
        <v>1859.1910183908433</v>
      </c>
      <c r="S33" s="79">
        <f t="shared" si="12"/>
        <v>-3.7800000000004275E-2</v>
      </c>
      <c r="T33" s="78">
        <f t="shared" si="8"/>
        <v>1850.172</v>
      </c>
      <c r="U33" s="78">
        <f>1</f>
        <v>1</v>
      </c>
      <c r="V33" s="78">
        <f t="shared" si="9"/>
        <v>9.0190183908432573</v>
      </c>
      <c r="W33" s="78">
        <f t="shared" si="10"/>
        <v>9.0450000000000728</v>
      </c>
      <c r="X33" s="75"/>
      <c r="Y33" s="75"/>
      <c r="Z33" s="80"/>
      <c r="AA33" s="80"/>
      <c r="AB33" s="119"/>
      <c r="AC33" s="81">
        <f t="shared" si="15"/>
        <v>40</v>
      </c>
      <c r="AD33" s="81">
        <f t="shared" si="16"/>
        <v>35.200000000000003</v>
      </c>
      <c r="AE33" s="81">
        <f t="shared" si="17"/>
        <v>2.4</v>
      </c>
      <c r="AF33" s="82" t="str">
        <f t="shared" si="13"/>
        <v>PN10</v>
      </c>
      <c r="AG33" s="52"/>
    </row>
    <row r="34" spans="1:55" s="110" customFormat="1" x14ac:dyDescent="0.25">
      <c r="A34" s="120"/>
      <c r="B34" s="207" t="s">
        <v>114</v>
      </c>
      <c r="C34" s="206">
        <v>9855018.0634000003</v>
      </c>
      <c r="D34" s="206">
        <v>779949.05610000005</v>
      </c>
      <c r="E34" s="200">
        <v>1850.558</v>
      </c>
      <c r="F34" s="83">
        <v>560</v>
      </c>
      <c r="G34" s="107">
        <f>F34-F33</f>
        <v>20</v>
      </c>
      <c r="H34" s="118">
        <f t="shared" si="0"/>
        <v>1850.558</v>
      </c>
      <c r="I34" s="99">
        <f>I33-X33</f>
        <v>6.9444444444444447E-4</v>
      </c>
      <c r="J34" s="99">
        <f t="shared" si="1"/>
        <v>3.5200000000000002E-2</v>
      </c>
      <c r="K34" s="99">
        <f t="shared" si="2"/>
        <v>9.7264640000000011E-4</v>
      </c>
      <c r="L34" s="99">
        <f>I34/K34</f>
        <v>0.71397420937808886</v>
      </c>
      <c r="M34" s="99">
        <v>150</v>
      </c>
      <c r="N34" s="99">
        <f t="shared" si="4"/>
        <v>0.33990712675732648</v>
      </c>
      <c r="O34" s="99">
        <f t="shared" si="5"/>
        <v>2.5981609156833185E-2</v>
      </c>
      <c r="P34" s="116">
        <f t="shared" si="11"/>
        <v>1859.2170000000001</v>
      </c>
      <c r="Q34" s="100">
        <f t="shared" si="6"/>
        <v>1859.2170000000001</v>
      </c>
      <c r="R34" s="100">
        <f t="shared" si="7"/>
        <v>1859.1910183908433</v>
      </c>
      <c r="S34" s="101">
        <f t="shared" si="12"/>
        <v>-3.0700000000001636E-2</v>
      </c>
      <c r="T34" s="100">
        <f t="shared" si="8"/>
        <v>1849.558</v>
      </c>
      <c r="U34" s="100">
        <f>1</f>
        <v>1</v>
      </c>
      <c r="V34" s="100">
        <f t="shared" si="9"/>
        <v>9.63301839084329</v>
      </c>
      <c r="W34" s="100">
        <f t="shared" si="10"/>
        <v>9.6590000000001055</v>
      </c>
      <c r="X34" s="102">
        <v>0</v>
      </c>
      <c r="Y34" s="102"/>
      <c r="Z34" s="103"/>
      <c r="AA34" s="103"/>
      <c r="AB34" s="121"/>
      <c r="AC34" s="81">
        <f t="shared" si="15"/>
        <v>40</v>
      </c>
      <c r="AD34" s="105">
        <f t="shared" si="16"/>
        <v>35.200000000000003</v>
      </c>
      <c r="AE34" s="105">
        <f t="shared" si="17"/>
        <v>2.4</v>
      </c>
      <c r="AF34" s="108" t="str">
        <f t="shared" si="13"/>
        <v>PN10</v>
      </c>
      <c r="AG34" s="109"/>
    </row>
    <row r="35" spans="1:55" s="110" customFormat="1" x14ac:dyDescent="0.25">
      <c r="A35" s="120"/>
      <c r="B35" s="207" t="s">
        <v>115</v>
      </c>
      <c r="C35" s="206">
        <v>9855022.4658000004</v>
      </c>
      <c r="D35" s="206">
        <v>779929.5466</v>
      </c>
      <c r="E35" s="200">
        <v>1849.943</v>
      </c>
      <c r="F35" s="83">
        <v>580</v>
      </c>
      <c r="G35" s="107">
        <f t="shared" si="19"/>
        <v>20</v>
      </c>
      <c r="H35" s="118">
        <f t="shared" si="0"/>
        <v>1849.943</v>
      </c>
      <c r="I35" s="99">
        <f t="shared" si="14"/>
        <v>6.9444444444444447E-4</v>
      </c>
      <c r="J35" s="99">
        <f>AD35/1000</f>
        <v>3.5200000000000002E-2</v>
      </c>
      <c r="K35" s="99">
        <f>3.14*POWER(J35,2)/4</f>
        <v>9.7264640000000011E-4</v>
      </c>
      <c r="L35" s="77">
        <f>I35/K35</f>
        <v>0.71397420937808886</v>
      </c>
      <c r="M35" s="99">
        <v>150</v>
      </c>
      <c r="N35" s="99">
        <f>6.843*G35*POWER(L35,1.852)/(POWER(J35,1.167)*POWER(M35,1.852))</f>
        <v>0.33990712675732648</v>
      </c>
      <c r="O35" s="99">
        <f>POWER(L35,2)/(2*9.81)</f>
        <v>2.5981609156833185E-2</v>
      </c>
      <c r="P35" s="116">
        <f t="shared" si="11"/>
        <v>1859.2170000000001</v>
      </c>
      <c r="Q35" s="100">
        <f>P35</f>
        <v>1859.2170000000001</v>
      </c>
      <c r="R35" s="100">
        <f>Q35-O35</f>
        <v>1859.1910183908433</v>
      </c>
      <c r="S35" s="101">
        <f t="shared" si="12"/>
        <v>-3.0750000000000454E-2</v>
      </c>
      <c r="T35" s="100">
        <f>H35-U35</f>
        <v>1848.943</v>
      </c>
      <c r="U35" s="100">
        <f>1</f>
        <v>1</v>
      </c>
      <c r="V35" s="100">
        <f t="shared" si="9"/>
        <v>10.248018390843299</v>
      </c>
      <c r="W35" s="100">
        <f t="shared" ref="W35:W66" si="20">$P$35-T35</f>
        <v>10.274000000000115</v>
      </c>
      <c r="X35" s="102"/>
      <c r="Y35" s="102"/>
      <c r="Z35" s="103"/>
      <c r="AA35" s="103"/>
      <c r="AB35" s="121"/>
      <c r="AC35" s="81">
        <f t="shared" si="15"/>
        <v>40</v>
      </c>
      <c r="AD35" s="105">
        <f>AC35-AE35*2</f>
        <v>35.200000000000003</v>
      </c>
      <c r="AE35" s="105">
        <f t="shared" si="17"/>
        <v>2.4</v>
      </c>
      <c r="AF35" s="108" t="str">
        <f t="shared" si="13"/>
        <v>PN10</v>
      </c>
      <c r="AG35" s="109"/>
    </row>
    <row r="36" spans="1:55" x14ac:dyDescent="0.25">
      <c r="A36" s="117"/>
      <c r="B36" s="207" t="s">
        <v>116</v>
      </c>
      <c r="C36" s="205">
        <v>9855026.8681000005</v>
      </c>
      <c r="D36" s="205">
        <v>779910.03709999996</v>
      </c>
      <c r="E36" s="199">
        <v>1849.367</v>
      </c>
      <c r="F36" s="83">
        <v>600</v>
      </c>
      <c r="G36" s="76">
        <f t="shared" si="19"/>
        <v>20</v>
      </c>
      <c r="H36" s="118">
        <f t="shared" si="0"/>
        <v>1849.367</v>
      </c>
      <c r="I36" s="77">
        <f t="shared" si="14"/>
        <v>6.9444444444444447E-4</v>
      </c>
      <c r="J36" s="77">
        <f t="shared" ref="J36:J99" si="21">AD36/1000</f>
        <v>3.5200000000000002E-2</v>
      </c>
      <c r="K36" s="77">
        <f t="shared" ref="K36:K98" si="22">3.14*POWER(J36,2)/4</f>
        <v>9.7264640000000011E-4</v>
      </c>
      <c r="L36" s="77">
        <f t="shared" si="3"/>
        <v>0.71397420937808886</v>
      </c>
      <c r="M36" s="77">
        <v>150</v>
      </c>
      <c r="N36" s="77">
        <f t="shared" ref="N36:N65" si="23">6.843*G36*POWER(L36,1.852)/(POWER(J36,1.167)*POWER(M36,1.852))</f>
        <v>0.33990712675732648</v>
      </c>
      <c r="O36" s="77">
        <f>POWER(L36,2)/(2*9.81)</f>
        <v>2.5981609156833185E-2</v>
      </c>
      <c r="P36" s="93">
        <f t="shared" si="11"/>
        <v>1859.2170000000001</v>
      </c>
      <c r="Q36" s="78">
        <f t="shared" ref="Q36:Q99" si="24">P36</f>
        <v>1859.2170000000001</v>
      </c>
      <c r="R36" s="78">
        <f t="shared" ref="R36:R99" si="25">Q36-O36</f>
        <v>1859.1910183908433</v>
      </c>
      <c r="S36" s="79">
        <f t="shared" si="12"/>
        <v>-2.8800000000001092E-2</v>
      </c>
      <c r="T36" s="78">
        <f t="shared" ref="T36:T63" si="26">H36-U36</f>
        <v>1848.367</v>
      </c>
      <c r="U36" s="78">
        <f>1</f>
        <v>1</v>
      </c>
      <c r="V36" s="78">
        <f t="shared" si="9"/>
        <v>10.824018390843321</v>
      </c>
      <c r="W36" s="78">
        <f t="shared" si="20"/>
        <v>10.850000000000136</v>
      </c>
      <c r="X36" s="75"/>
      <c r="Y36" s="75"/>
      <c r="Z36" s="80"/>
      <c r="AA36" s="80"/>
      <c r="AB36" s="119"/>
      <c r="AC36" s="81">
        <f t="shared" si="15"/>
        <v>40</v>
      </c>
      <c r="AD36" s="81">
        <f t="shared" ref="AD36:AD99" si="27">AC36-AE36*2</f>
        <v>35.200000000000003</v>
      </c>
      <c r="AE36" s="81">
        <f t="shared" si="17"/>
        <v>2.4</v>
      </c>
      <c r="AF36" s="82" t="str">
        <f t="shared" si="13"/>
        <v>PN10</v>
      </c>
      <c r="AG36" s="52"/>
    </row>
    <row r="37" spans="1:55" x14ac:dyDescent="0.25">
      <c r="A37" s="117"/>
      <c r="B37" s="207" t="s">
        <v>117</v>
      </c>
      <c r="C37" s="205">
        <v>9855031.2705000006</v>
      </c>
      <c r="D37" s="205">
        <v>779890.52769999998</v>
      </c>
      <c r="E37" s="199">
        <v>1848.8040000000001</v>
      </c>
      <c r="F37" s="83">
        <v>620</v>
      </c>
      <c r="G37" s="76">
        <f t="shared" si="19"/>
        <v>20</v>
      </c>
      <c r="H37" s="118">
        <f t="shared" si="0"/>
        <v>1848.8040000000001</v>
      </c>
      <c r="I37" s="77">
        <f t="shared" si="14"/>
        <v>6.9444444444444447E-4</v>
      </c>
      <c r="J37" s="77">
        <f t="shared" si="21"/>
        <v>3.5200000000000002E-2</v>
      </c>
      <c r="K37" s="77">
        <f t="shared" si="22"/>
        <v>9.7264640000000011E-4</v>
      </c>
      <c r="L37" s="99">
        <f>I37/K37</f>
        <v>0.71397420937808886</v>
      </c>
      <c r="M37" s="77">
        <v>150</v>
      </c>
      <c r="N37" s="77">
        <f t="shared" si="23"/>
        <v>0.33990712675732648</v>
      </c>
      <c r="O37" s="77">
        <f t="shared" ref="O37:O61" si="28">POWER(L37,2)/(2*9.81)</f>
        <v>2.5981609156833185E-2</v>
      </c>
      <c r="P37" s="93">
        <f t="shared" si="11"/>
        <v>1859.2170000000001</v>
      </c>
      <c r="Q37" s="78">
        <f t="shared" si="24"/>
        <v>1859.2170000000001</v>
      </c>
      <c r="R37" s="78">
        <f t="shared" si="25"/>
        <v>1859.1910183908433</v>
      </c>
      <c r="S37" s="79">
        <f t="shared" si="12"/>
        <v>-2.8149999999993725E-2</v>
      </c>
      <c r="T37" s="78">
        <f t="shared" si="26"/>
        <v>1847.8040000000001</v>
      </c>
      <c r="U37" s="78">
        <f>1</f>
        <v>1</v>
      </c>
      <c r="V37" s="78">
        <f t="shared" si="9"/>
        <v>11.387018390843195</v>
      </c>
      <c r="W37" s="77">
        <f t="shared" si="20"/>
        <v>11.413000000000011</v>
      </c>
      <c r="X37" s="75"/>
      <c r="Y37" s="75"/>
      <c r="Z37" s="80"/>
      <c r="AA37" s="80"/>
      <c r="AB37" s="119"/>
      <c r="AC37" s="81">
        <f t="shared" si="15"/>
        <v>40</v>
      </c>
      <c r="AD37" s="81">
        <f t="shared" si="27"/>
        <v>35.200000000000003</v>
      </c>
      <c r="AE37" s="81">
        <f t="shared" si="17"/>
        <v>2.4</v>
      </c>
      <c r="AF37" s="82" t="str">
        <f t="shared" si="13"/>
        <v>PN10</v>
      </c>
      <c r="AG37" s="52"/>
    </row>
    <row r="38" spans="1:55" x14ac:dyDescent="0.25">
      <c r="A38" s="117"/>
      <c r="B38" s="208" t="s">
        <v>119</v>
      </c>
      <c r="C38" s="205">
        <v>9855035.6728000008</v>
      </c>
      <c r="D38" s="205">
        <v>779871.01820000005</v>
      </c>
      <c r="E38" s="199">
        <v>1848.3440000000001</v>
      </c>
      <c r="F38" s="83">
        <v>640</v>
      </c>
      <c r="G38" s="76">
        <f t="shared" si="19"/>
        <v>20</v>
      </c>
      <c r="H38" s="118">
        <f t="shared" si="0"/>
        <v>1848.3440000000001</v>
      </c>
      <c r="I38" s="77">
        <f t="shared" si="14"/>
        <v>6.9444444444444447E-4</v>
      </c>
      <c r="J38" s="77">
        <f t="shared" si="21"/>
        <v>3.5200000000000002E-2</v>
      </c>
      <c r="K38" s="77">
        <f t="shared" si="22"/>
        <v>9.7264640000000011E-4</v>
      </c>
      <c r="L38" s="77">
        <f t="shared" si="3"/>
        <v>0.71397420937808886</v>
      </c>
      <c r="M38" s="77">
        <v>150</v>
      </c>
      <c r="N38" s="77">
        <f t="shared" si="23"/>
        <v>0.33990712675732648</v>
      </c>
      <c r="O38" s="77">
        <f t="shared" si="28"/>
        <v>2.5981609156833185E-2</v>
      </c>
      <c r="P38" s="93">
        <f t="shared" si="11"/>
        <v>1859.2170000000001</v>
      </c>
      <c r="Q38" s="78">
        <f t="shared" si="24"/>
        <v>1859.2170000000001</v>
      </c>
      <c r="R38" s="78">
        <f t="shared" si="25"/>
        <v>1859.1910183908433</v>
      </c>
      <c r="S38" s="79">
        <f t="shared" si="12"/>
        <v>-2.3000000000001818E-2</v>
      </c>
      <c r="T38" s="78">
        <f t="shared" si="26"/>
        <v>1847.3440000000001</v>
      </c>
      <c r="U38" s="78">
        <f>1</f>
        <v>1</v>
      </c>
      <c r="V38" s="78">
        <f t="shared" si="9"/>
        <v>11.847018390843232</v>
      </c>
      <c r="W38" s="77">
        <f t="shared" si="20"/>
        <v>11.873000000000047</v>
      </c>
      <c r="X38" s="75"/>
      <c r="Y38" s="75"/>
      <c r="Z38" s="80"/>
      <c r="AA38" s="80"/>
      <c r="AB38" s="119"/>
      <c r="AC38" s="81">
        <f t="shared" si="15"/>
        <v>40</v>
      </c>
      <c r="AD38" s="81">
        <f t="shared" si="27"/>
        <v>35.200000000000003</v>
      </c>
      <c r="AE38" s="81">
        <f t="shared" si="17"/>
        <v>2.4</v>
      </c>
      <c r="AF38" s="82" t="str">
        <f t="shared" si="13"/>
        <v>PN10</v>
      </c>
      <c r="AG38" s="52"/>
    </row>
    <row r="39" spans="1:55" x14ac:dyDescent="0.25">
      <c r="A39" s="117"/>
      <c r="B39" s="207" t="s">
        <v>120</v>
      </c>
      <c r="C39" s="205">
        <v>9855040.0752000008</v>
      </c>
      <c r="D39" s="205">
        <v>779851.50870000001</v>
      </c>
      <c r="E39" s="199">
        <v>1847.933</v>
      </c>
      <c r="F39" s="83">
        <v>660</v>
      </c>
      <c r="G39" s="76">
        <f t="shared" si="19"/>
        <v>20</v>
      </c>
      <c r="H39" s="118">
        <f t="shared" si="0"/>
        <v>1847.933</v>
      </c>
      <c r="I39" s="77">
        <f t="shared" si="14"/>
        <v>6.9444444444444447E-4</v>
      </c>
      <c r="J39" s="77">
        <f t="shared" si="21"/>
        <v>3.5200000000000002E-2</v>
      </c>
      <c r="K39" s="77">
        <f t="shared" si="22"/>
        <v>9.7264640000000011E-4</v>
      </c>
      <c r="L39" s="77">
        <f t="shared" si="3"/>
        <v>0.71397420937808886</v>
      </c>
      <c r="M39" s="77">
        <v>150</v>
      </c>
      <c r="N39" s="77">
        <f t="shared" si="23"/>
        <v>0.33990712675732648</v>
      </c>
      <c r="O39" s="77">
        <f t="shared" si="28"/>
        <v>2.5981609156833185E-2</v>
      </c>
      <c r="P39" s="93">
        <f t="shared" si="11"/>
        <v>1859.2170000000001</v>
      </c>
      <c r="Q39" s="78">
        <f t="shared" si="24"/>
        <v>1859.2170000000001</v>
      </c>
      <c r="R39" s="78">
        <f t="shared" si="25"/>
        <v>1859.1910183908433</v>
      </c>
      <c r="S39" s="79">
        <f t="shared" si="12"/>
        <v>-2.055000000000291E-2</v>
      </c>
      <c r="T39" s="78">
        <f t="shared" si="26"/>
        <v>1846.933</v>
      </c>
      <c r="U39" s="78">
        <f>1</f>
        <v>1</v>
      </c>
      <c r="V39" s="78">
        <f t="shared" si="9"/>
        <v>12.25801839084329</v>
      </c>
      <c r="W39" s="77">
        <f t="shared" si="20"/>
        <v>12.284000000000106</v>
      </c>
      <c r="X39" s="75"/>
      <c r="Y39" s="75"/>
      <c r="Z39" s="80"/>
      <c r="AA39" s="80"/>
      <c r="AB39" s="119"/>
      <c r="AC39" s="81">
        <f t="shared" si="15"/>
        <v>40</v>
      </c>
      <c r="AD39" s="81">
        <f t="shared" si="27"/>
        <v>35.200000000000003</v>
      </c>
      <c r="AE39" s="81">
        <f t="shared" si="17"/>
        <v>2.4</v>
      </c>
      <c r="AF39" s="82" t="str">
        <f t="shared" si="13"/>
        <v>PN10</v>
      </c>
      <c r="AG39" s="52"/>
    </row>
    <row r="40" spans="1:55" x14ac:dyDescent="0.25">
      <c r="A40" s="117"/>
      <c r="B40" s="208" t="s">
        <v>121</v>
      </c>
      <c r="C40" s="205">
        <v>9855044.4774999991</v>
      </c>
      <c r="D40" s="205">
        <v>779831.99930000002</v>
      </c>
      <c r="E40" s="199">
        <v>1847.47</v>
      </c>
      <c r="F40" s="83">
        <v>680</v>
      </c>
      <c r="G40" s="76">
        <f t="shared" si="19"/>
        <v>20</v>
      </c>
      <c r="H40" s="118">
        <f t="shared" si="0"/>
        <v>1847.47</v>
      </c>
      <c r="I40" s="77">
        <f t="shared" si="14"/>
        <v>6.9444444444444447E-4</v>
      </c>
      <c r="J40" s="77">
        <f t="shared" si="21"/>
        <v>3.5200000000000002E-2</v>
      </c>
      <c r="K40" s="77">
        <f t="shared" si="22"/>
        <v>9.7264640000000011E-4</v>
      </c>
      <c r="L40" s="99">
        <f t="shared" si="3"/>
        <v>0.71397420937808886</v>
      </c>
      <c r="M40" s="77">
        <v>150</v>
      </c>
      <c r="N40" s="77">
        <f t="shared" si="23"/>
        <v>0.33990712675732648</v>
      </c>
      <c r="O40" s="77">
        <f t="shared" si="28"/>
        <v>2.5981609156833185E-2</v>
      </c>
      <c r="P40" s="93">
        <f t="shared" si="11"/>
        <v>1859.2170000000001</v>
      </c>
      <c r="Q40" s="78">
        <f t="shared" si="24"/>
        <v>1859.2170000000001</v>
      </c>
      <c r="R40" s="78">
        <f t="shared" si="25"/>
        <v>1859.1910183908433</v>
      </c>
      <c r="S40" s="79">
        <f t="shared" si="12"/>
        <v>-2.3149999999998273E-2</v>
      </c>
      <c r="T40" s="78">
        <f t="shared" si="26"/>
        <v>1846.47</v>
      </c>
      <c r="U40" s="78">
        <f>1</f>
        <v>1</v>
      </c>
      <c r="V40" s="78">
        <f t="shared" si="9"/>
        <v>12.721018390843255</v>
      </c>
      <c r="W40" s="77">
        <f t="shared" si="20"/>
        <v>12.747000000000071</v>
      </c>
      <c r="X40" s="75"/>
      <c r="Y40" s="75"/>
      <c r="Z40" s="80"/>
      <c r="AA40" s="80"/>
      <c r="AB40" s="119"/>
      <c r="AC40" s="81">
        <f t="shared" si="15"/>
        <v>40</v>
      </c>
      <c r="AD40" s="81">
        <f t="shared" si="27"/>
        <v>35.200000000000003</v>
      </c>
      <c r="AE40" s="81">
        <f t="shared" si="17"/>
        <v>2.4</v>
      </c>
      <c r="AF40" s="82" t="str">
        <f t="shared" si="13"/>
        <v>PN10</v>
      </c>
      <c r="AG40" s="52"/>
    </row>
    <row r="41" spans="1:55" x14ac:dyDescent="0.25">
      <c r="A41" s="117"/>
      <c r="B41" s="207" t="s">
        <v>122</v>
      </c>
      <c r="C41" s="205">
        <v>9855048.8797999993</v>
      </c>
      <c r="D41" s="205">
        <v>779812.48979999998</v>
      </c>
      <c r="E41" s="199">
        <v>1846.9449999999999</v>
      </c>
      <c r="F41" s="83">
        <v>700</v>
      </c>
      <c r="G41" s="76">
        <f t="shared" si="19"/>
        <v>20</v>
      </c>
      <c r="H41" s="118">
        <f t="shared" si="0"/>
        <v>1846.9449999999999</v>
      </c>
      <c r="I41" s="77">
        <f t="shared" si="14"/>
        <v>6.9444444444444447E-4</v>
      </c>
      <c r="J41" s="77">
        <f t="shared" si="21"/>
        <v>3.5200000000000002E-2</v>
      </c>
      <c r="K41" s="77">
        <f t="shared" si="22"/>
        <v>9.7264640000000011E-4</v>
      </c>
      <c r="L41" s="77">
        <f t="shared" ref="L41:L98" si="29">I41/K41</f>
        <v>0.71397420937808886</v>
      </c>
      <c r="M41" s="77">
        <v>150</v>
      </c>
      <c r="N41" s="77">
        <f t="shared" si="23"/>
        <v>0.33990712675732648</v>
      </c>
      <c r="O41" s="77">
        <f t="shared" si="28"/>
        <v>2.5981609156833185E-2</v>
      </c>
      <c r="P41" s="93">
        <f t="shared" si="11"/>
        <v>1859.2170000000001</v>
      </c>
      <c r="Q41" s="78">
        <f t="shared" si="24"/>
        <v>1859.2170000000001</v>
      </c>
      <c r="R41" s="78">
        <f t="shared" si="25"/>
        <v>1859.1910183908433</v>
      </c>
      <c r="S41" s="79">
        <f t="shared" si="12"/>
        <v>-2.6250000000004547E-2</v>
      </c>
      <c r="T41" s="78">
        <f t="shared" si="26"/>
        <v>1845.9449999999999</v>
      </c>
      <c r="U41" s="78">
        <f>1</f>
        <v>1</v>
      </c>
      <c r="V41" s="78">
        <f t="shared" si="9"/>
        <v>13.246018390843346</v>
      </c>
      <c r="W41" s="77">
        <f t="shared" si="20"/>
        <v>13.272000000000162</v>
      </c>
      <c r="X41" s="75"/>
      <c r="Y41" s="75"/>
      <c r="Z41" s="80"/>
      <c r="AA41" s="80"/>
      <c r="AB41" s="119"/>
      <c r="AC41" s="81">
        <f t="shared" si="15"/>
        <v>40</v>
      </c>
      <c r="AD41" s="81">
        <f t="shared" si="27"/>
        <v>35.200000000000003</v>
      </c>
      <c r="AE41" s="81">
        <f t="shared" si="17"/>
        <v>2.4</v>
      </c>
      <c r="AF41" s="82" t="str">
        <f t="shared" si="13"/>
        <v>PN10</v>
      </c>
      <c r="AG41" s="52"/>
    </row>
    <row r="42" spans="1:55" x14ac:dyDescent="0.25">
      <c r="A42" s="117"/>
      <c r="B42" s="208" t="s">
        <v>123</v>
      </c>
      <c r="C42" s="205">
        <v>9855053.2821999993</v>
      </c>
      <c r="D42" s="205">
        <v>779792.98030000005</v>
      </c>
      <c r="E42" s="199">
        <v>1846.5550000000001</v>
      </c>
      <c r="F42" s="83">
        <v>720</v>
      </c>
      <c r="G42" s="76">
        <f t="shared" si="19"/>
        <v>20</v>
      </c>
      <c r="H42" s="118">
        <f t="shared" si="0"/>
        <v>1846.5550000000001</v>
      </c>
      <c r="I42" s="77">
        <f t="shared" si="14"/>
        <v>6.9444444444444447E-4</v>
      </c>
      <c r="J42" s="77">
        <f t="shared" si="21"/>
        <v>3.5200000000000002E-2</v>
      </c>
      <c r="K42" s="77">
        <f t="shared" si="22"/>
        <v>9.7264640000000011E-4</v>
      </c>
      <c r="L42" s="77">
        <f t="shared" si="29"/>
        <v>0.71397420937808886</v>
      </c>
      <c r="M42" s="77">
        <v>150</v>
      </c>
      <c r="N42" s="77">
        <f t="shared" si="23"/>
        <v>0.33990712675732648</v>
      </c>
      <c r="O42" s="77">
        <f t="shared" si="28"/>
        <v>2.5981609156833185E-2</v>
      </c>
      <c r="P42" s="93">
        <f t="shared" si="11"/>
        <v>1859.2170000000001</v>
      </c>
      <c r="Q42" s="78">
        <f t="shared" si="24"/>
        <v>1859.2170000000001</v>
      </c>
      <c r="R42" s="78">
        <f t="shared" si="25"/>
        <v>1859.1910183908433</v>
      </c>
      <c r="S42" s="79">
        <f t="shared" si="12"/>
        <v>-1.9499999999993634E-2</v>
      </c>
      <c r="T42" s="78">
        <f t="shared" si="26"/>
        <v>1845.5550000000001</v>
      </c>
      <c r="U42" s="78">
        <f>1</f>
        <v>1</v>
      </c>
      <c r="V42" s="78">
        <f t="shared" si="9"/>
        <v>13.636018390843219</v>
      </c>
      <c r="W42" s="77">
        <f t="shared" si="20"/>
        <v>13.662000000000035</v>
      </c>
      <c r="X42" s="75"/>
      <c r="Y42" s="75"/>
      <c r="Z42" s="80"/>
      <c r="AA42" s="80"/>
      <c r="AB42" s="119"/>
      <c r="AC42" s="81">
        <f t="shared" si="15"/>
        <v>40</v>
      </c>
      <c r="AD42" s="81">
        <f t="shared" si="27"/>
        <v>35.200000000000003</v>
      </c>
      <c r="AE42" s="81">
        <f t="shared" si="17"/>
        <v>2.4</v>
      </c>
      <c r="AF42" s="82" t="str">
        <f t="shared" si="13"/>
        <v>PN10</v>
      </c>
      <c r="AG42" s="52"/>
    </row>
    <row r="43" spans="1:55" x14ac:dyDescent="0.25">
      <c r="A43" s="117"/>
      <c r="B43" s="207" t="s">
        <v>124</v>
      </c>
      <c r="C43" s="205">
        <v>9855057.6844999995</v>
      </c>
      <c r="D43" s="205">
        <v>779773.47089999996</v>
      </c>
      <c r="E43" s="199">
        <v>1846.2380000000001</v>
      </c>
      <c r="F43" s="83">
        <v>740</v>
      </c>
      <c r="G43" s="76">
        <f t="shared" si="19"/>
        <v>20</v>
      </c>
      <c r="H43" s="118">
        <f t="shared" si="0"/>
        <v>1846.2380000000001</v>
      </c>
      <c r="I43" s="77">
        <f t="shared" si="14"/>
        <v>6.9444444444444447E-4</v>
      </c>
      <c r="J43" s="77">
        <f t="shared" si="21"/>
        <v>3.5200000000000002E-2</v>
      </c>
      <c r="K43" s="77">
        <f t="shared" si="22"/>
        <v>9.7264640000000011E-4</v>
      </c>
      <c r="L43" s="77">
        <f t="shared" si="29"/>
        <v>0.71397420937808886</v>
      </c>
      <c r="M43" s="77">
        <v>150</v>
      </c>
      <c r="N43" s="77">
        <f t="shared" si="23"/>
        <v>0.33990712675732648</v>
      </c>
      <c r="O43" s="77">
        <f t="shared" si="28"/>
        <v>2.5981609156833185E-2</v>
      </c>
      <c r="P43" s="93">
        <f t="shared" si="11"/>
        <v>1859.2170000000001</v>
      </c>
      <c r="Q43" s="78">
        <f t="shared" si="24"/>
        <v>1859.2170000000001</v>
      </c>
      <c r="R43" s="78">
        <f t="shared" si="25"/>
        <v>1859.1910183908433</v>
      </c>
      <c r="S43" s="79">
        <f t="shared" si="12"/>
        <v>-1.5850000000000364E-2</v>
      </c>
      <c r="T43" s="78">
        <f t="shared" si="26"/>
        <v>1845.2380000000001</v>
      </c>
      <c r="U43" s="78">
        <f>1</f>
        <v>1</v>
      </c>
      <c r="V43" s="78">
        <f t="shared" si="9"/>
        <v>13.953018390843226</v>
      </c>
      <c r="W43" s="77">
        <f t="shared" si="20"/>
        <v>13.979000000000042</v>
      </c>
      <c r="X43" s="75"/>
      <c r="Y43" s="75"/>
      <c r="Z43" s="80"/>
      <c r="AA43" s="80"/>
      <c r="AB43" s="119"/>
      <c r="AC43" s="81">
        <f t="shared" si="15"/>
        <v>40</v>
      </c>
      <c r="AD43" s="81">
        <f t="shared" si="27"/>
        <v>35.200000000000003</v>
      </c>
      <c r="AE43" s="81">
        <f t="shared" si="17"/>
        <v>2.4</v>
      </c>
      <c r="AF43" s="82" t="str">
        <f t="shared" si="13"/>
        <v>PN10</v>
      </c>
      <c r="AG43" s="52"/>
    </row>
    <row r="44" spans="1:55" x14ac:dyDescent="0.25">
      <c r="A44" s="117"/>
      <c r="B44" s="208" t="s">
        <v>125</v>
      </c>
      <c r="C44" s="205">
        <v>9855062.0868999995</v>
      </c>
      <c r="D44" s="205">
        <v>779753.96140000003</v>
      </c>
      <c r="E44" s="199">
        <v>1845.9190000000001</v>
      </c>
      <c r="F44" s="83">
        <v>760</v>
      </c>
      <c r="G44" s="76">
        <f t="shared" si="19"/>
        <v>20</v>
      </c>
      <c r="H44" s="118">
        <f t="shared" si="0"/>
        <v>1845.9190000000001</v>
      </c>
      <c r="I44" s="77">
        <f t="shared" si="14"/>
        <v>6.9444444444444447E-4</v>
      </c>
      <c r="J44" s="77">
        <f t="shared" si="21"/>
        <v>3.5200000000000002E-2</v>
      </c>
      <c r="K44" s="77">
        <f t="shared" si="22"/>
        <v>9.7264640000000011E-4</v>
      </c>
      <c r="L44" s="77">
        <f t="shared" si="29"/>
        <v>0.71397420937808886</v>
      </c>
      <c r="M44" s="77">
        <v>150</v>
      </c>
      <c r="N44" s="77">
        <f t="shared" si="23"/>
        <v>0.33990712675732648</v>
      </c>
      <c r="O44" s="77">
        <f t="shared" si="28"/>
        <v>2.5981609156833185E-2</v>
      </c>
      <c r="P44" s="93">
        <f t="shared" si="11"/>
        <v>1859.2170000000001</v>
      </c>
      <c r="Q44" s="78">
        <f t="shared" si="24"/>
        <v>1859.2170000000001</v>
      </c>
      <c r="R44" s="78">
        <f t="shared" si="25"/>
        <v>1859.1910183908433</v>
      </c>
      <c r="S44" s="79">
        <f t="shared" si="12"/>
        <v>-1.5949999999998E-2</v>
      </c>
      <c r="T44" s="78">
        <f t="shared" si="26"/>
        <v>1844.9190000000001</v>
      </c>
      <c r="U44" s="78">
        <f>1</f>
        <v>1</v>
      </c>
      <c r="V44" s="78">
        <f t="shared" si="9"/>
        <v>14.272018390843186</v>
      </c>
      <c r="W44" s="77">
        <f t="shared" si="20"/>
        <v>14.298000000000002</v>
      </c>
      <c r="X44" s="75"/>
      <c r="Y44" s="75"/>
      <c r="Z44" s="80"/>
      <c r="AA44" s="80"/>
      <c r="AB44" s="119"/>
      <c r="AC44" s="81">
        <f t="shared" si="15"/>
        <v>40</v>
      </c>
      <c r="AD44" s="81">
        <f t="shared" si="27"/>
        <v>35.200000000000003</v>
      </c>
      <c r="AE44" s="81">
        <f t="shared" si="17"/>
        <v>2.4</v>
      </c>
      <c r="AF44" s="82" t="str">
        <f t="shared" si="13"/>
        <v>PN10</v>
      </c>
      <c r="AG44" s="52"/>
    </row>
    <row r="45" spans="1:55" x14ac:dyDescent="0.25">
      <c r="A45" s="117"/>
      <c r="B45" s="207" t="s">
        <v>126</v>
      </c>
      <c r="C45" s="205">
        <v>9855066.4891999997</v>
      </c>
      <c r="D45" s="205">
        <v>779734.45189999999</v>
      </c>
      <c r="E45" s="199">
        <v>1845.585</v>
      </c>
      <c r="F45" s="83">
        <v>780</v>
      </c>
      <c r="G45" s="76">
        <f t="shared" si="19"/>
        <v>20</v>
      </c>
      <c r="H45" s="118">
        <f t="shared" si="0"/>
        <v>1845.585</v>
      </c>
      <c r="I45" s="77">
        <f t="shared" si="14"/>
        <v>6.9444444444444447E-4</v>
      </c>
      <c r="J45" s="77">
        <f t="shared" si="21"/>
        <v>3.5200000000000002E-2</v>
      </c>
      <c r="K45" s="77">
        <f t="shared" si="22"/>
        <v>9.7264640000000011E-4</v>
      </c>
      <c r="L45" s="77">
        <f t="shared" si="29"/>
        <v>0.71397420937808886</v>
      </c>
      <c r="M45" s="77">
        <v>150</v>
      </c>
      <c r="N45" s="77">
        <f t="shared" si="23"/>
        <v>0.33990712675732648</v>
      </c>
      <c r="O45" s="77">
        <f t="shared" si="28"/>
        <v>2.5981609156833185E-2</v>
      </c>
      <c r="P45" s="93">
        <f t="shared" si="11"/>
        <v>1859.2170000000001</v>
      </c>
      <c r="Q45" s="78">
        <f t="shared" si="24"/>
        <v>1859.2170000000001</v>
      </c>
      <c r="R45" s="78">
        <f t="shared" si="25"/>
        <v>1859.1910183908433</v>
      </c>
      <c r="S45" s="79">
        <f t="shared" si="12"/>
        <v>-1.6700000000003001E-2</v>
      </c>
      <c r="T45" s="78">
        <f t="shared" si="26"/>
        <v>1844.585</v>
      </c>
      <c r="U45" s="78">
        <f>1</f>
        <v>1</v>
      </c>
      <c r="V45" s="78">
        <f t="shared" si="9"/>
        <v>14.606018390843246</v>
      </c>
      <c r="W45" s="77">
        <f t="shared" si="20"/>
        <v>14.632000000000062</v>
      </c>
      <c r="X45" s="75"/>
      <c r="Y45" s="75"/>
      <c r="Z45" s="80"/>
      <c r="AA45" s="80"/>
      <c r="AB45" s="119"/>
      <c r="AC45" s="81">
        <f t="shared" si="15"/>
        <v>40</v>
      </c>
      <c r="AD45" s="81">
        <f t="shared" si="27"/>
        <v>35.200000000000003</v>
      </c>
      <c r="AE45" s="81">
        <f t="shared" si="17"/>
        <v>2.4</v>
      </c>
      <c r="AF45" s="82" t="str">
        <f t="shared" si="13"/>
        <v>PN10</v>
      </c>
      <c r="AG45" s="52"/>
    </row>
    <row r="46" spans="1:55" x14ac:dyDescent="0.25">
      <c r="A46" s="117"/>
      <c r="B46" s="208" t="s">
        <v>127</v>
      </c>
      <c r="C46" s="205">
        <v>9855070.8915999997</v>
      </c>
      <c r="D46" s="205">
        <v>779714.94240000006</v>
      </c>
      <c r="E46" s="199">
        <v>1845.327</v>
      </c>
      <c r="F46" s="83">
        <v>800</v>
      </c>
      <c r="G46" s="76">
        <f t="shared" si="19"/>
        <v>20</v>
      </c>
      <c r="H46" s="118">
        <f t="shared" si="0"/>
        <v>1845.327</v>
      </c>
      <c r="I46" s="77">
        <f t="shared" si="14"/>
        <v>6.9444444444444447E-4</v>
      </c>
      <c r="J46" s="99">
        <f t="shared" si="21"/>
        <v>3.5200000000000002E-2</v>
      </c>
      <c r="K46" s="99">
        <f t="shared" si="22"/>
        <v>9.7264640000000011E-4</v>
      </c>
      <c r="L46" s="99">
        <f t="shared" si="29"/>
        <v>0.71397420937808886</v>
      </c>
      <c r="M46" s="99">
        <v>150</v>
      </c>
      <c r="N46" s="99">
        <f t="shared" si="23"/>
        <v>0.33990712675732648</v>
      </c>
      <c r="O46" s="99">
        <f t="shared" si="28"/>
        <v>2.5981609156833185E-2</v>
      </c>
      <c r="P46" s="93">
        <f t="shared" si="11"/>
        <v>1859.2170000000001</v>
      </c>
      <c r="Q46" s="100">
        <f t="shared" si="24"/>
        <v>1859.2170000000001</v>
      </c>
      <c r="R46" s="100">
        <f t="shared" si="25"/>
        <v>1859.1910183908433</v>
      </c>
      <c r="S46" s="79">
        <f t="shared" si="12"/>
        <v>-1.290000000000191E-2</v>
      </c>
      <c r="T46" s="100">
        <f t="shared" si="26"/>
        <v>1844.327</v>
      </c>
      <c r="U46" s="100">
        <f>1</f>
        <v>1</v>
      </c>
      <c r="V46" s="78">
        <f t="shared" si="9"/>
        <v>14.864018390843285</v>
      </c>
      <c r="W46" s="99">
        <f t="shared" si="20"/>
        <v>14.8900000000001</v>
      </c>
      <c r="X46" s="102"/>
      <c r="Y46" s="102"/>
      <c r="Z46" s="103"/>
      <c r="AA46" s="103"/>
      <c r="AB46" s="121"/>
      <c r="AC46" s="81">
        <f t="shared" si="15"/>
        <v>40</v>
      </c>
      <c r="AD46" s="105">
        <f t="shared" si="27"/>
        <v>35.200000000000003</v>
      </c>
      <c r="AE46" s="81">
        <f t="shared" si="17"/>
        <v>2.4</v>
      </c>
      <c r="AF46" s="82" t="str">
        <f t="shared" si="13"/>
        <v>PN10</v>
      </c>
      <c r="AG46" s="52"/>
    </row>
    <row r="47" spans="1:55" x14ac:dyDescent="0.25">
      <c r="A47" s="120"/>
      <c r="B47" s="207" t="s">
        <v>128</v>
      </c>
      <c r="C47" s="205">
        <v>9855075.2938999999</v>
      </c>
      <c r="D47" s="205">
        <v>779695.43299999996</v>
      </c>
      <c r="E47" s="199">
        <v>1844.9680000000001</v>
      </c>
      <c r="F47" s="83">
        <v>820</v>
      </c>
      <c r="G47" s="76">
        <f t="shared" si="19"/>
        <v>20</v>
      </c>
      <c r="H47" s="118">
        <f t="shared" si="0"/>
        <v>1844.9680000000001</v>
      </c>
      <c r="I47" s="77">
        <f t="shared" si="14"/>
        <v>6.9444444444444447E-4</v>
      </c>
      <c r="J47" s="99">
        <f t="shared" si="21"/>
        <v>3.5200000000000002E-2</v>
      </c>
      <c r="K47" s="99">
        <f t="shared" si="22"/>
        <v>9.7264640000000011E-4</v>
      </c>
      <c r="L47" s="99">
        <f t="shared" si="29"/>
        <v>0.71397420937808886</v>
      </c>
      <c r="M47" s="99">
        <v>150</v>
      </c>
      <c r="N47" s="99">
        <f t="shared" si="23"/>
        <v>0.33990712675732648</v>
      </c>
      <c r="O47" s="99">
        <f t="shared" si="28"/>
        <v>2.5981609156833185E-2</v>
      </c>
      <c r="P47" s="93">
        <f t="shared" si="11"/>
        <v>1859.2170000000001</v>
      </c>
      <c r="Q47" s="100">
        <f t="shared" si="24"/>
        <v>1859.2170000000001</v>
      </c>
      <c r="R47" s="100">
        <f t="shared" si="25"/>
        <v>1859.1910183908433</v>
      </c>
      <c r="S47" s="79">
        <f t="shared" si="12"/>
        <v>-1.7949999999996181E-2</v>
      </c>
      <c r="T47" s="100">
        <f t="shared" si="26"/>
        <v>1843.9680000000001</v>
      </c>
      <c r="U47" s="100">
        <f>1</f>
        <v>1</v>
      </c>
      <c r="V47" s="78">
        <f t="shared" si="9"/>
        <v>15.223018390843208</v>
      </c>
      <c r="W47" s="99">
        <f t="shared" si="20"/>
        <v>15.249000000000024</v>
      </c>
      <c r="X47" s="102"/>
      <c r="Y47" s="102"/>
      <c r="Z47" s="103"/>
      <c r="AA47" s="103"/>
      <c r="AB47" s="121"/>
      <c r="AC47" s="81">
        <f t="shared" si="15"/>
        <v>40</v>
      </c>
      <c r="AD47" s="105">
        <f t="shared" si="27"/>
        <v>35.200000000000003</v>
      </c>
      <c r="AE47" s="81">
        <f t="shared" si="17"/>
        <v>2.4</v>
      </c>
      <c r="AF47" s="82" t="str">
        <f t="shared" si="13"/>
        <v>PN10</v>
      </c>
      <c r="AG47" s="52"/>
    </row>
    <row r="48" spans="1:55" s="84" customFormat="1" x14ac:dyDescent="0.25">
      <c r="A48" s="120"/>
      <c r="B48" s="208" t="s">
        <v>129</v>
      </c>
      <c r="C48" s="205">
        <v>9855079.6963999998</v>
      </c>
      <c r="D48" s="205">
        <v>779675.92350000003</v>
      </c>
      <c r="E48" s="199">
        <v>1844.624</v>
      </c>
      <c r="F48" s="83">
        <v>840</v>
      </c>
      <c r="G48" s="76">
        <f t="shared" si="19"/>
        <v>20</v>
      </c>
      <c r="H48" s="118">
        <f t="shared" si="0"/>
        <v>1844.624</v>
      </c>
      <c r="I48" s="77">
        <f t="shared" si="14"/>
        <v>6.9444444444444447E-4</v>
      </c>
      <c r="J48" s="99">
        <f t="shared" si="21"/>
        <v>3.5200000000000002E-2</v>
      </c>
      <c r="K48" s="99">
        <f t="shared" si="22"/>
        <v>9.7264640000000011E-4</v>
      </c>
      <c r="L48" s="99">
        <f t="shared" si="29"/>
        <v>0.71397420937808886</v>
      </c>
      <c r="M48" s="99">
        <v>150</v>
      </c>
      <c r="N48" s="99">
        <f t="shared" si="23"/>
        <v>0.33990712675732648</v>
      </c>
      <c r="O48" s="99">
        <f t="shared" si="28"/>
        <v>2.5981609156833185E-2</v>
      </c>
      <c r="P48" s="93">
        <f t="shared" si="11"/>
        <v>1859.2170000000001</v>
      </c>
      <c r="Q48" s="100">
        <f t="shared" si="24"/>
        <v>1859.2170000000001</v>
      </c>
      <c r="R48" s="100">
        <f t="shared" si="25"/>
        <v>1859.1910183908433</v>
      </c>
      <c r="S48" s="79">
        <f t="shared" si="12"/>
        <v>-1.7200000000002547E-2</v>
      </c>
      <c r="T48" s="100">
        <f t="shared" si="26"/>
        <v>1843.624</v>
      </c>
      <c r="U48" s="100">
        <f>1</f>
        <v>1</v>
      </c>
      <c r="V48" s="78">
        <f t="shared" si="9"/>
        <v>15.567018390843259</v>
      </c>
      <c r="W48" s="99">
        <f t="shared" si="20"/>
        <v>15.593000000000075</v>
      </c>
      <c r="X48" s="102"/>
      <c r="Y48" s="102"/>
      <c r="Z48" s="103"/>
      <c r="AA48" s="103"/>
      <c r="AB48" s="121"/>
      <c r="AC48" s="81">
        <f t="shared" si="15"/>
        <v>40</v>
      </c>
      <c r="AD48" s="105">
        <f t="shared" si="27"/>
        <v>35.200000000000003</v>
      </c>
      <c r="AE48" s="81">
        <f t="shared" si="17"/>
        <v>2.4</v>
      </c>
      <c r="AF48" s="82" t="str">
        <f t="shared" si="13"/>
        <v>PN10</v>
      </c>
      <c r="AG48" s="52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</row>
    <row r="49" spans="1:55" x14ac:dyDescent="0.25">
      <c r="A49" s="120"/>
      <c r="B49" s="207" t="s">
        <v>130</v>
      </c>
      <c r="C49" s="205">
        <v>9855084.0987999998</v>
      </c>
      <c r="D49" s="205">
        <v>779656.41410000005</v>
      </c>
      <c r="E49" s="199">
        <v>1844.271</v>
      </c>
      <c r="F49" s="83">
        <v>860</v>
      </c>
      <c r="G49" s="76">
        <f t="shared" si="19"/>
        <v>20</v>
      </c>
      <c r="H49" s="118">
        <f t="shared" si="0"/>
        <v>1844.271</v>
      </c>
      <c r="I49" s="77">
        <f t="shared" si="14"/>
        <v>6.9444444444444447E-4</v>
      </c>
      <c r="J49" s="99">
        <f t="shared" si="21"/>
        <v>3.5200000000000002E-2</v>
      </c>
      <c r="K49" s="99">
        <f t="shared" si="22"/>
        <v>9.7264640000000011E-4</v>
      </c>
      <c r="L49" s="99">
        <f t="shared" si="29"/>
        <v>0.71397420937808886</v>
      </c>
      <c r="M49" s="99">
        <v>150</v>
      </c>
      <c r="N49" s="99">
        <f t="shared" si="23"/>
        <v>0.33990712675732648</v>
      </c>
      <c r="O49" s="99">
        <f t="shared" si="28"/>
        <v>2.5981609156833185E-2</v>
      </c>
      <c r="P49" s="93">
        <f t="shared" si="11"/>
        <v>1859.2170000000001</v>
      </c>
      <c r="Q49" s="100">
        <f t="shared" si="24"/>
        <v>1859.2170000000001</v>
      </c>
      <c r="R49" s="100">
        <f t="shared" si="25"/>
        <v>1859.1910183908433</v>
      </c>
      <c r="S49" s="79">
        <f t="shared" si="12"/>
        <v>-1.7650000000003274E-2</v>
      </c>
      <c r="T49" s="100">
        <f t="shared" si="26"/>
        <v>1843.271</v>
      </c>
      <c r="U49" s="100">
        <f>1</f>
        <v>1</v>
      </c>
      <c r="V49" s="78">
        <f t="shared" si="9"/>
        <v>15.920018390843325</v>
      </c>
      <c r="W49" s="99">
        <f t="shared" si="20"/>
        <v>15.94600000000014</v>
      </c>
      <c r="X49" s="102"/>
      <c r="Y49" s="102"/>
      <c r="Z49" s="103"/>
      <c r="AA49" s="103"/>
      <c r="AB49" s="121"/>
      <c r="AC49" s="81">
        <f t="shared" si="15"/>
        <v>40</v>
      </c>
      <c r="AD49" s="105">
        <f t="shared" si="27"/>
        <v>35.200000000000003</v>
      </c>
      <c r="AE49" s="81">
        <f t="shared" si="17"/>
        <v>2.4</v>
      </c>
      <c r="AF49" s="82" t="str">
        <f t="shared" si="13"/>
        <v>PN10</v>
      </c>
      <c r="AG49" s="52"/>
    </row>
    <row r="50" spans="1:55" x14ac:dyDescent="0.25">
      <c r="A50" s="120"/>
      <c r="B50" s="208" t="s">
        <v>131</v>
      </c>
      <c r="C50" s="205">
        <v>9855088.5012999997</v>
      </c>
      <c r="D50" s="205">
        <v>779636.90469999996</v>
      </c>
      <c r="E50" s="199">
        <v>1843.99</v>
      </c>
      <c r="F50" s="83">
        <v>880</v>
      </c>
      <c r="G50" s="76">
        <f t="shared" si="19"/>
        <v>20</v>
      </c>
      <c r="H50" s="118">
        <f t="shared" si="0"/>
        <v>1843.99</v>
      </c>
      <c r="I50" s="77">
        <f t="shared" si="14"/>
        <v>6.9444444444444447E-4</v>
      </c>
      <c r="J50" s="99">
        <f t="shared" si="21"/>
        <v>3.5200000000000002E-2</v>
      </c>
      <c r="K50" s="99">
        <f t="shared" si="22"/>
        <v>9.7264640000000011E-4</v>
      </c>
      <c r="L50" s="99">
        <f t="shared" si="29"/>
        <v>0.71397420937808886</v>
      </c>
      <c r="M50" s="99">
        <v>150</v>
      </c>
      <c r="N50" s="99">
        <f t="shared" si="23"/>
        <v>0.33990712675732648</v>
      </c>
      <c r="O50" s="99">
        <f t="shared" si="28"/>
        <v>2.5981609156833185E-2</v>
      </c>
      <c r="P50" s="93">
        <f t="shared" si="11"/>
        <v>1859.2170000000001</v>
      </c>
      <c r="Q50" s="100">
        <f t="shared" si="24"/>
        <v>1859.2170000000001</v>
      </c>
      <c r="R50" s="100">
        <f t="shared" si="25"/>
        <v>1859.1910183908433</v>
      </c>
      <c r="S50" s="79">
        <f t="shared" si="12"/>
        <v>-1.4049999999997453E-2</v>
      </c>
      <c r="T50" s="100">
        <f t="shared" si="26"/>
        <v>1842.99</v>
      </c>
      <c r="U50" s="100">
        <f>1</f>
        <v>1</v>
      </c>
      <c r="V50" s="78">
        <f t="shared" si="9"/>
        <v>16.201018390843274</v>
      </c>
      <c r="W50" s="99">
        <f t="shared" si="20"/>
        <v>16.227000000000089</v>
      </c>
      <c r="X50" s="102"/>
      <c r="Y50" s="102"/>
      <c r="Z50" s="103"/>
      <c r="AA50" s="103"/>
      <c r="AB50" s="121"/>
      <c r="AC50" s="81">
        <f t="shared" si="15"/>
        <v>40</v>
      </c>
      <c r="AD50" s="105">
        <f t="shared" si="27"/>
        <v>35.200000000000003</v>
      </c>
      <c r="AE50" s="81">
        <f t="shared" si="17"/>
        <v>2.4</v>
      </c>
      <c r="AF50" s="82" t="str">
        <f t="shared" si="13"/>
        <v>PN10</v>
      </c>
      <c r="AG50" s="52"/>
    </row>
    <row r="51" spans="1:55" x14ac:dyDescent="0.25">
      <c r="A51" s="120"/>
      <c r="B51" s="207" t="s">
        <v>132</v>
      </c>
      <c r="C51" s="205">
        <v>9855092.9037999995</v>
      </c>
      <c r="D51" s="205">
        <v>779617.39520000003</v>
      </c>
      <c r="E51" s="199">
        <v>1843.75</v>
      </c>
      <c r="F51" s="83">
        <v>900</v>
      </c>
      <c r="G51" s="76">
        <f t="shared" si="19"/>
        <v>20</v>
      </c>
      <c r="H51" s="118">
        <f t="shared" si="0"/>
        <v>1843.75</v>
      </c>
      <c r="I51" s="77">
        <f t="shared" si="14"/>
        <v>6.9444444444444447E-4</v>
      </c>
      <c r="J51" s="99">
        <f t="shared" si="21"/>
        <v>3.5200000000000002E-2</v>
      </c>
      <c r="K51" s="99">
        <f t="shared" si="22"/>
        <v>9.7264640000000011E-4</v>
      </c>
      <c r="L51" s="99">
        <f t="shared" si="29"/>
        <v>0.71397420937808886</v>
      </c>
      <c r="M51" s="99">
        <v>150</v>
      </c>
      <c r="N51" s="99">
        <f t="shared" si="23"/>
        <v>0.33990712675732648</v>
      </c>
      <c r="O51" s="99">
        <f t="shared" si="28"/>
        <v>2.5981609156833185E-2</v>
      </c>
      <c r="P51" s="93">
        <f t="shared" si="11"/>
        <v>1859.2170000000001</v>
      </c>
      <c r="Q51" s="100">
        <f t="shared" si="24"/>
        <v>1859.2170000000001</v>
      </c>
      <c r="R51" s="100">
        <f t="shared" si="25"/>
        <v>1859.1910183908433</v>
      </c>
      <c r="S51" s="79">
        <f t="shared" si="12"/>
        <v>-1.2000000000000455E-2</v>
      </c>
      <c r="T51" s="100">
        <f t="shared" si="26"/>
        <v>1842.75</v>
      </c>
      <c r="U51" s="100">
        <f>1</f>
        <v>1</v>
      </c>
      <c r="V51" s="78">
        <f t="shared" si="9"/>
        <v>16.441018390843283</v>
      </c>
      <c r="W51" s="99">
        <f t="shared" si="20"/>
        <v>16.467000000000098</v>
      </c>
      <c r="X51" s="102"/>
      <c r="Y51" s="102"/>
      <c r="Z51" s="103"/>
      <c r="AA51" s="103"/>
      <c r="AB51" s="121"/>
      <c r="AC51" s="81">
        <f t="shared" si="15"/>
        <v>40</v>
      </c>
      <c r="AD51" s="105">
        <f t="shared" si="27"/>
        <v>35.200000000000003</v>
      </c>
      <c r="AE51" s="81">
        <f t="shared" si="17"/>
        <v>2.4</v>
      </c>
      <c r="AF51" s="82" t="str">
        <f t="shared" si="13"/>
        <v>PN10</v>
      </c>
      <c r="AG51" s="52"/>
    </row>
    <row r="52" spans="1:55" x14ac:dyDescent="0.25">
      <c r="A52" s="120"/>
      <c r="B52" s="208" t="s">
        <v>133</v>
      </c>
      <c r="C52" s="205">
        <v>9855097.3062999994</v>
      </c>
      <c r="D52" s="205">
        <v>779597.88580000005</v>
      </c>
      <c r="E52" s="199">
        <v>1843.511</v>
      </c>
      <c r="F52" s="83">
        <v>920</v>
      </c>
      <c r="G52" s="76">
        <f t="shared" si="19"/>
        <v>20</v>
      </c>
      <c r="H52" s="118">
        <f t="shared" si="0"/>
        <v>1843.511</v>
      </c>
      <c r="I52" s="77">
        <f t="shared" si="14"/>
        <v>6.9444444444444447E-4</v>
      </c>
      <c r="J52" s="99">
        <f t="shared" si="21"/>
        <v>3.5200000000000002E-2</v>
      </c>
      <c r="K52" s="99">
        <f t="shared" si="22"/>
        <v>9.7264640000000011E-4</v>
      </c>
      <c r="L52" s="99">
        <f t="shared" si="29"/>
        <v>0.71397420937808886</v>
      </c>
      <c r="M52" s="99">
        <v>150</v>
      </c>
      <c r="N52" s="99">
        <f t="shared" si="23"/>
        <v>0.33990712675732648</v>
      </c>
      <c r="O52" s="99">
        <f t="shared" si="28"/>
        <v>2.5981609156833185E-2</v>
      </c>
      <c r="P52" s="93">
        <f t="shared" si="11"/>
        <v>1859.2170000000001</v>
      </c>
      <c r="Q52" s="100">
        <f t="shared" si="24"/>
        <v>1859.2170000000001</v>
      </c>
      <c r="R52" s="100">
        <f t="shared" si="25"/>
        <v>1859.1910183908433</v>
      </c>
      <c r="S52" s="79">
        <f t="shared" si="12"/>
        <v>-1.1950000000001636E-2</v>
      </c>
      <c r="T52" s="100">
        <f t="shared" si="26"/>
        <v>1842.511</v>
      </c>
      <c r="U52" s="100">
        <f>1</f>
        <v>1</v>
      </c>
      <c r="V52" s="78">
        <f t="shared" si="9"/>
        <v>16.680018390843316</v>
      </c>
      <c r="W52" s="99">
        <f t="shared" si="20"/>
        <v>16.706000000000131</v>
      </c>
      <c r="X52" s="102"/>
      <c r="Y52" s="102"/>
      <c r="Z52" s="103"/>
      <c r="AA52" s="103"/>
      <c r="AB52" s="121"/>
      <c r="AC52" s="81">
        <f t="shared" si="15"/>
        <v>40</v>
      </c>
      <c r="AD52" s="105">
        <f t="shared" si="27"/>
        <v>35.200000000000003</v>
      </c>
      <c r="AE52" s="81">
        <f t="shared" si="17"/>
        <v>2.4</v>
      </c>
      <c r="AF52" s="82" t="str">
        <f t="shared" si="13"/>
        <v>PN10</v>
      </c>
      <c r="AG52" s="52"/>
    </row>
    <row r="53" spans="1:55" x14ac:dyDescent="0.25">
      <c r="A53" s="120"/>
      <c r="B53" s="207" t="s">
        <v>134</v>
      </c>
      <c r="C53" s="205">
        <v>9855101.7087999992</v>
      </c>
      <c r="D53" s="205">
        <v>779578.3763</v>
      </c>
      <c r="E53" s="199">
        <v>1843.248</v>
      </c>
      <c r="F53" s="83">
        <v>940</v>
      </c>
      <c r="G53" s="76">
        <f t="shared" si="19"/>
        <v>20</v>
      </c>
      <c r="H53" s="118">
        <f t="shared" si="0"/>
        <v>1843.248</v>
      </c>
      <c r="I53" s="77">
        <f t="shared" si="14"/>
        <v>6.9444444444444447E-4</v>
      </c>
      <c r="J53" s="99">
        <f t="shared" si="21"/>
        <v>3.5200000000000002E-2</v>
      </c>
      <c r="K53" s="99">
        <f t="shared" si="22"/>
        <v>9.7264640000000011E-4</v>
      </c>
      <c r="L53" s="99">
        <f t="shared" si="29"/>
        <v>0.71397420937808886</v>
      </c>
      <c r="M53" s="99">
        <v>150</v>
      </c>
      <c r="N53" s="99">
        <f t="shared" si="23"/>
        <v>0.33990712675732648</v>
      </c>
      <c r="O53" s="99">
        <f t="shared" si="28"/>
        <v>2.5981609156833185E-2</v>
      </c>
      <c r="P53" s="93">
        <f t="shared" si="11"/>
        <v>1859.2170000000001</v>
      </c>
      <c r="Q53" s="100">
        <f t="shared" si="24"/>
        <v>1859.2170000000001</v>
      </c>
      <c r="R53" s="100">
        <f t="shared" si="25"/>
        <v>1859.1910183908433</v>
      </c>
      <c r="S53" s="79">
        <f t="shared" si="12"/>
        <v>-1.3149999999995998E-2</v>
      </c>
      <c r="T53" s="100">
        <f t="shared" si="26"/>
        <v>1842.248</v>
      </c>
      <c r="U53" s="100">
        <f>1</f>
        <v>1</v>
      </c>
      <c r="V53" s="78">
        <f t="shared" si="9"/>
        <v>16.943018390843235</v>
      </c>
      <c r="W53" s="99">
        <f t="shared" si="20"/>
        <v>16.969000000000051</v>
      </c>
      <c r="X53" s="102"/>
      <c r="Y53" s="102"/>
      <c r="Z53" s="103"/>
      <c r="AA53" s="103"/>
      <c r="AB53" s="121"/>
      <c r="AC53" s="81">
        <f t="shared" si="15"/>
        <v>40</v>
      </c>
      <c r="AD53" s="105">
        <f t="shared" si="27"/>
        <v>35.200000000000003</v>
      </c>
      <c r="AE53" s="81">
        <f t="shared" si="17"/>
        <v>2.4</v>
      </c>
      <c r="AF53" s="82" t="str">
        <f t="shared" si="13"/>
        <v>PN10</v>
      </c>
      <c r="AG53" s="52"/>
    </row>
    <row r="54" spans="1:55" x14ac:dyDescent="0.25">
      <c r="A54" s="120"/>
      <c r="B54" s="208" t="s">
        <v>135</v>
      </c>
      <c r="C54" s="205">
        <v>9855106.1113000009</v>
      </c>
      <c r="D54" s="205">
        <v>779558.86690000002</v>
      </c>
      <c r="E54" s="199">
        <v>1842.9849999999999</v>
      </c>
      <c r="F54" s="83">
        <v>960</v>
      </c>
      <c r="G54" s="76">
        <f t="shared" si="19"/>
        <v>20</v>
      </c>
      <c r="H54" s="118">
        <f t="shared" si="0"/>
        <v>1842.9849999999999</v>
      </c>
      <c r="I54" s="77">
        <f t="shared" si="14"/>
        <v>6.9444444444444447E-4</v>
      </c>
      <c r="J54" s="99">
        <f t="shared" si="21"/>
        <v>3.5200000000000002E-2</v>
      </c>
      <c r="K54" s="99">
        <f t="shared" si="22"/>
        <v>9.7264640000000011E-4</v>
      </c>
      <c r="L54" s="99">
        <f t="shared" si="29"/>
        <v>0.71397420937808886</v>
      </c>
      <c r="M54" s="99">
        <v>150</v>
      </c>
      <c r="N54" s="99">
        <f t="shared" si="23"/>
        <v>0.33990712675732648</v>
      </c>
      <c r="O54" s="99">
        <f t="shared" si="28"/>
        <v>2.5981609156833185E-2</v>
      </c>
      <c r="P54" s="93">
        <f t="shared" si="11"/>
        <v>1859.2170000000001</v>
      </c>
      <c r="Q54" s="100">
        <f t="shared" si="24"/>
        <v>1859.2170000000001</v>
      </c>
      <c r="R54" s="100">
        <f t="shared" si="25"/>
        <v>1859.1910183908433</v>
      </c>
      <c r="S54" s="79">
        <f t="shared" si="12"/>
        <v>-1.3150000000007368E-2</v>
      </c>
      <c r="T54" s="100">
        <f t="shared" si="26"/>
        <v>1841.9849999999999</v>
      </c>
      <c r="U54" s="100">
        <f>1</f>
        <v>1</v>
      </c>
      <c r="V54" s="78">
        <f t="shared" si="9"/>
        <v>17.206018390843383</v>
      </c>
      <c r="W54" s="99">
        <f t="shared" si="20"/>
        <v>17.232000000000198</v>
      </c>
      <c r="X54" s="102"/>
      <c r="Y54" s="102"/>
      <c r="Z54" s="103"/>
      <c r="AA54" s="103"/>
      <c r="AB54" s="121"/>
      <c r="AC54" s="81">
        <f t="shared" si="15"/>
        <v>40</v>
      </c>
      <c r="AD54" s="105">
        <f t="shared" si="27"/>
        <v>35.200000000000003</v>
      </c>
      <c r="AE54" s="81">
        <f t="shared" si="17"/>
        <v>2.4</v>
      </c>
      <c r="AF54" s="82" t="str">
        <f t="shared" si="13"/>
        <v>PN10</v>
      </c>
      <c r="AG54" s="52"/>
    </row>
    <row r="55" spans="1:55" s="85" customFormat="1" x14ac:dyDescent="0.25">
      <c r="A55" s="120"/>
      <c r="B55" s="207" t="s">
        <v>136</v>
      </c>
      <c r="C55" s="205">
        <v>9855110.5138000008</v>
      </c>
      <c r="D55" s="205">
        <v>779539.35750000004</v>
      </c>
      <c r="E55" s="199">
        <v>1842.576</v>
      </c>
      <c r="F55" s="83">
        <v>980</v>
      </c>
      <c r="G55" s="76">
        <f t="shared" si="19"/>
        <v>20</v>
      </c>
      <c r="H55" s="118">
        <f t="shared" si="0"/>
        <v>1842.576</v>
      </c>
      <c r="I55" s="77">
        <f t="shared" si="14"/>
        <v>6.9444444444444447E-4</v>
      </c>
      <c r="J55" s="99">
        <f t="shared" si="21"/>
        <v>3.5200000000000002E-2</v>
      </c>
      <c r="K55" s="99">
        <f t="shared" si="22"/>
        <v>9.7264640000000011E-4</v>
      </c>
      <c r="L55" s="99">
        <f t="shared" si="29"/>
        <v>0.71397420937808886</v>
      </c>
      <c r="M55" s="99">
        <v>150</v>
      </c>
      <c r="N55" s="99">
        <f t="shared" si="23"/>
        <v>0.33990712675732648</v>
      </c>
      <c r="O55" s="99">
        <f t="shared" si="28"/>
        <v>2.5981609156833185E-2</v>
      </c>
      <c r="P55" s="93">
        <f t="shared" si="11"/>
        <v>1859.2170000000001</v>
      </c>
      <c r="Q55" s="100">
        <f t="shared" si="24"/>
        <v>1859.2170000000001</v>
      </c>
      <c r="R55" s="100">
        <f t="shared" si="25"/>
        <v>1859.1910183908433</v>
      </c>
      <c r="S55" s="79">
        <f t="shared" si="12"/>
        <v>-2.0449999999993907E-2</v>
      </c>
      <c r="T55" s="100">
        <f t="shared" si="26"/>
        <v>1841.576</v>
      </c>
      <c r="U55" s="100">
        <f>1</f>
        <v>1</v>
      </c>
      <c r="V55" s="78">
        <f t="shared" si="9"/>
        <v>17.615018390843261</v>
      </c>
      <c r="W55" s="99">
        <f t="shared" si="20"/>
        <v>17.641000000000076</v>
      </c>
      <c r="X55" s="102"/>
      <c r="Y55" s="102"/>
      <c r="Z55" s="103"/>
      <c r="AA55" s="103"/>
      <c r="AB55" s="121"/>
      <c r="AC55" s="81">
        <f t="shared" si="15"/>
        <v>40</v>
      </c>
      <c r="AD55" s="105">
        <f t="shared" si="27"/>
        <v>35.200000000000003</v>
      </c>
      <c r="AE55" s="81">
        <f t="shared" si="17"/>
        <v>2.4</v>
      </c>
      <c r="AF55" s="82" t="str">
        <f t="shared" si="13"/>
        <v>PN10</v>
      </c>
      <c r="AG55" s="52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</row>
    <row r="56" spans="1:55" s="110" customFormat="1" ht="15" customHeight="1" x14ac:dyDescent="0.25">
      <c r="A56" s="120"/>
      <c r="B56" s="208" t="s">
        <v>137</v>
      </c>
      <c r="C56" s="206">
        <v>9855114.9163000006</v>
      </c>
      <c r="D56" s="206">
        <v>779519.848</v>
      </c>
      <c r="E56" s="200">
        <v>1842.24</v>
      </c>
      <c r="F56" s="83">
        <v>1000</v>
      </c>
      <c r="G56" s="107">
        <f t="shared" si="19"/>
        <v>20</v>
      </c>
      <c r="H56" s="118">
        <f t="shared" si="0"/>
        <v>1842.24</v>
      </c>
      <c r="I56" s="99">
        <f t="shared" si="14"/>
        <v>6.9444444444444447E-4</v>
      </c>
      <c r="J56" s="99">
        <f t="shared" si="21"/>
        <v>3.5200000000000002E-2</v>
      </c>
      <c r="K56" s="99">
        <f t="shared" si="22"/>
        <v>9.7264640000000011E-4</v>
      </c>
      <c r="L56" s="99">
        <f t="shared" si="29"/>
        <v>0.71397420937808886</v>
      </c>
      <c r="M56" s="99">
        <v>150</v>
      </c>
      <c r="N56" s="99">
        <f t="shared" si="23"/>
        <v>0.33990712675732648</v>
      </c>
      <c r="O56" s="99">
        <f t="shared" si="28"/>
        <v>2.5981609156833185E-2</v>
      </c>
      <c r="P56" s="116">
        <f t="shared" si="11"/>
        <v>1859.2170000000001</v>
      </c>
      <c r="Q56" s="100">
        <f t="shared" si="24"/>
        <v>1859.2170000000001</v>
      </c>
      <c r="R56" s="100">
        <f t="shared" si="25"/>
        <v>1859.1910183908433</v>
      </c>
      <c r="S56" s="101">
        <f t="shared" si="12"/>
        <v>-1.6800000000000637E-2</v>
      </c>
      <c r="T56" s="100">
        <f t="shared" si="26"/>
        <v>1841.24</v>
      </c>
      <c r="U56" s="100">
        <f>1</f>
        <v>1</v>
      </c>
      <c r="V56" s="100">
        <f t="shared" si="9"/>
        <v>17.951018390843274</v>
      </c>
      <c r="W56" s="99">
        <f t="shared" si="20"/>
        <v>17.977000000000089</v>
      </c>
      <c r="X56" s="102"/>
      <c r="Y56" s="102"/>
      <c r="Z56" s="103"/>
      <c r="AA56" s="103"/>
      <c r="AB56" s="121"/>
      <c r="AC56" s="81">
        <f t="shared" si="15"/>
        <v>40</v>
      </c>
      <c r="AD56" s="105">
        <f t="shared" si="27"/>
        <v>35.200000000000003</v>
      </c>
      <c r="AE56" s="105">
        <f t="shared" si="17"/>
        <v>2.4</v>
      </c>
      <c r="AF56" s="82" t="str">
        <f t="shared" si="17"/>
        <v>PN10</v>
      </c>
      <c r="AG56" s="109"/>
    </row>
    <row r="57" spans="1:55" x14ac:dyDescent="0.25">
      <c r="A57" s="120"/>
      <c r="B57" s="207" t="s">
        <v>138</v>
      </c>
      <c r="C57" s="205">
        <v>9855119.3187000006</v>
      </c>
      <c r="D57" s="205">
        <v>779500.33860000002</v>
      </c>
      <c r="E57" s="199">
        <v>1841.973</v>
      </c>
      <c r="F57" s="83">
        <v>1020</v>
      </c>
      <c r="G57" s="76">
        <f t="shared" si="19"/>
        <v>20</v>
      </c>
      <c r="H57" s="118">
        <f t="shared" si="0"/>
        <v>1841.973</v>
      </c>
      <c r="I57" s="77">
        <f t="shared" si="14"/>
        <v>6.9444444444444447E-4</v>
      </c>
      <c r="J57" s="99">
        <f t="shared" si="21"/>
        <v>3.5200000000000002E-2</v>
      </c>
      <c r="K57" s="99">
        <f t="shared" si="22"/>
        <v>9.7264640000000011E-4</v>
      </c>
      <c r="L57" s="99">
        <f t="shared" si="29"/>
        <v>0.71397420937808886</v>
      </c>
      <c r="M57" s="99">
        <v>150</v>
      </c>
      <c r="N57" s="99">
        <f t="shared" si="23"/>
        <v>0.33990712675732648</v>
      </c>
      <c r="O57" s="99">
        <f t="shared" si="28"/>
        <v>2.5981609156833185E-2</v>
      </c>
      <c r="P57" s="93">
        <f t="shared" si="11"/>
        <v>1859.2170000000001</v>
      </c>
      <c r="Q57" s="100">
        <f t="shared" si="24"/>
        <v>1859.2170000000001</v>
      </c>
      <c r="R57" s="100">
        <f t="shared" si="25"/>
        <v>1859.1910183908433</v>
      </c>
      <c r="S57" s="79">
        <f t="shared" si="12"/>
        <v>-1.3350000000002638E-2</v>
      </c>
      <c r="T57" s="100">
        <f t="shared" si="26"/>
        <v>1840.973</v>
      </c>
      <c r="U57" s="100">
        <f>1</f>
        <v>1</v>
      </c>
      <c r="V57" s="78">
        <f t="shared" si="9"/>
        <v>18.218018390843326</v>
      </c>
      <c r="W57" s="99">
        <f t="shared" si="20"/>
        <v>18.244000000000142</v>
      </c>
      <c r="X57" s="102"/>
      <c r="Y57" s="102"/>
      <c r="Z57" s="103"/>
      <c r="AA57" s="103"/>
      <c r="AB57" s="121"/>
      <c r="AC57" s="81">
        <f t="shared" si="15"/>
        <v>40</v>
      </c>
      <c r="AD57" s="105">
        <f t="shared" si="27"/>
        <v>35.200000000000003</v>
      </c>
      <c r="AE57" s="81">
        <f t="shared" si="17"/>
        <v>2.4</v>
      </c>
      <c r="AF57" s="82" t="str">
        <f t="shared" si="17"/>
        <v>PN10</v>
      </c>
      <c r="AG57" s="52"/>
    </row>
    <row r="58" spans="1:55" x14ac:dyDescent="0.25">
      <c r="A58" s="120"/>
      <c r="B58" s="208" t="s">
        <v>139</v>
      </c>
      <c r="C58" s="205">
        <v>9855123.7212000005</v>
      </c>
      <c r="D58" s="205">
        <v>779480.82920000004</v>
      </c>
      <c r="E58" s="199">
        <v>1841.617</v>
      </c>
      <c r="F58" s="83">
        <v>1040</v>
      </c>
      <c r="G58" s="76">
        <f t="shared" si="19"/>
        <v>20</v>
      </c>
      <c r="H58" s="118">
        <f t="shared" si="0"/>
        <v>1841.617</v>
      </c>
      <c r="I58" s="77">
        <f t="shared" si="14"/>
        <v>6.9444444444444447E-4</v>
      </c>
      <c r="J58" s="99">
        <f t="shared" si="21"/>
        <v>3.5200000000000002E-2</v>
      </c>
      <c r="K58" s="99">
        <f t="shared" si="22"/>
        <v>9.7264640000000011E-4</v>
      </c>
      <c r="L58" s="99">
        <f t="shared" si="29"/>
        <v>0.71397420937808886</v>
      </c>
      <c r="M58" s="99">
        <v>150</v>
      </c>
      <c r="N58" s="99">
        <f t="shared" si="23"/>
        <v>0.33990712675732648</v>
      </c>
      <c r="O58" s="99">
        <f t="shared" si="28"/>
        <v>2.5981609156833185E-2</v>
      </c>
      <c r="P58" s="93">
        <f t="shared" si="11"/>
        <v>1859.2170000000001</v>
      </c>
      <c r="Q58" s="100">
        <f t="shared" si="24"/>
        <v>1859.2170000000001</v>
      </c>
      <c r="R58" s="100">
        <f t="shared" si="25"/>
        <v>1859.1910183908433</v>
      </c>
      <c r="S58" s="79">
        <f t="shared" si="12"/>
        <v>-1.7799999999999726E-2</v>
      </c>
      <c r="T58" s="100">
        <f t="shared" si="26"/>
        <v>1840.617</v>
      </c>
      <c r="U58" s="100">
        <f>1</f>
        <v>1</v>
      </c>
      <c r="V58" s="78">
        <f t="shared" si="9"/>
        <v>18.574018390843321</v>
      </c>
      <c r="W58" s="99">
        <f t="shared" si="20"/>
        <v>18.600000000000136</v>
      </c>
      <c r="X58" s="102"/>
      <c r="Y58" s="102"/>
      <c r="Z58" s="103"/>
      <c r="AA58" s="103"/>
      <c r="AB58" s="121"/>
      <c r="AC58" s="81">
        <f t="shared" si="15"/>
        <v>40</v>
      </c>
      <c r="AD58" s="105">
        <f t="shared" si="27"/>
        <v>35.200000000000003</v>
      </c>
      <c r="AE58" s="81">
        <f t="shared" si="17"/>
        <v>2.4</v>
      </c>
      <c r="AF58" s="82" t="str">
        <f t="shared" si="17"/>
        <v>PN10</v>
      </c>
      <c r="AG58" s="52"/>
    </row>
    <row r="59" spans="1:55" x14ac:dyDescent="0.25">
      <c r="A59" s="120"/>
      <c r="B59" s="207" t="s">
        <v>140</v>
      </c>
      <c r="C59" s="205">
        <v>9855128.1237000003</v>
      </c>
      <c r="D59" s="205">
        <v>779461.31969999999</v>
      </c>
      <c r="E59" s="199">
        <v>1841.345</v>
      </c>
      <c r="F59" s="83">
        <v>1060</v>
      </c>
      <c r="G59" s="76">
        <f t="shared" si="19"/>
        <v>20</v>
      </c>
      <c r="H59" s="118">
        <f t="shared" si="0"/>
        <v>1841.345</v>
      </c>
      <c r="I59" s="77">
        <f t="shared" si="14"/>
        <v>6.9444444444444447E-4</v>
      </c>
      <c r="J59" s="99">
        <f t="shared" si="21"/>
        <v>3.5200000000000002E-2</v>
      </c>
      <c r="K59" s="99">
        <f t="shared" si="22"/>
        <v>9.7264640000000011E-4</v>
      </c>
      <c r="L59" s="99">
        <f t="shared" si="29"/>
        <v>0.71397420937808886</v>
      </c>
      <c r="M59" s="99">
        <v>150</v>
      </c>
      <c r="N59" s="99">
        <f t="shared" si="23"/>
        <v>0.33990712675732648</v>
      </c>
      <c r="O59" s="99">
        <f t="shared" si="28"/>
        <v>2.5981609156833185E-2</v>
      </c>
      <c r="P59" s="93">
        <f t="shared" si="11"/>
        <v>1859.2170000000001</v>
      </c>
      <c r="Q59" s="100">
        <f t="shared" si="24"/>
        <v>1859.2170000000001</v>
      </c>
      <c r="R59" s="100">
        <f t="shared" si="25"/>
        <v>1859.1910183908433</v>
      </c>
      <c r="S59" s="79">
        <f t="shared" si="12"/>
        <v>-1.3599999999996726E-2</v>
      </c>
      <c r="T59" s="100">
        <f t="shared" si="26"/>
        <v>1840.345</v>
      </c>
      <c r="U59" s="100">
        <f>1</f>
        <v>1</v>
      </c>
      <c r="V59" s="78">
        <f t="shared" si="9"/>
        <v>18.846018390843255</v>
      </c>
      <c r="W59" s="99">
        <f t="shared" si="20"/>
        <v>18.872000000000071</v>
      </c>
      <c r="X59" s="102"/>
      <c r="Y59" s="102"/>
      <c r="Z59" s="103"/>
      <c r="AA59" s="103"/>
      <c r="AB59" s="121"/>
      <c r="AC59" s="81">
        <f t="shared" si="15"/>
        <v>40</v>
      </c>
      <c r="AD59" s="105">
        <f t="shared" si="27"/>
        <v>35.200000000000003</v>
      </c>
      <c r="AE59" s="81">
        <f t="shared" si="17"/>
        <v>2.4</v>
      </c>
      <c r="AF59" s="82" t="str">
        <f t="shared" si="17"/>
        <v>PN10</v>
      </c>
      <c r="AG59" s="52"/>
    </row>
    <row r="60" spans="1:55" x14ac:dyDescent="0.25">
      <c r="A60" s="117"/>
      <c r="B60" s="208" t="s">
        <v>141</v>
      </c>
      <c r="C60" s="205">
        <v>9855132.5262000002</v>
      </c>
      <c r="D60" s="205">
        <v>779441.81030000001</v>
      </c>
      <c r="E60" s="199">
        <v>1841.105</v>
      </c>
      <c r="F60" s="83">
        <v>1080</v>
      </c>
      <c r="G60" s="76">
        <f t="shared" si="19"/>
        <v>20</v>
      </c>
      <c r="H60" s="118">
        <f t="shared" si="0"/>
        <v>1841.105</v>
      </c>
      <c r="I60" s="77">
        <f t="shared" si="14"/>
        <v>6.9444444444444447E-4</v>
      </c>
      <c r="J60" s="77">
        <f t="shared" si="21"/>
        <v>3.5200000000000002E-2</v>
      </c>
      <c r="K60" s="77">
        <f t="shared" si="22"/>
        <v>9.7264640000000011E-4</v>
      </c>
      <c r="L60" s="77">
        <f t="shared" si="29"/>
        <v>0.71397420937808886</v>
      </c>
      <c r="M60" s="77">
        <v>150</v>
      </c>
      <c r="N60" s="77">
        <f t="shared" si="23"/>
        <v>0.33990712675732648</v>
      </c>
      <c r="O60" s="77">
        <f t="shared" si="28"/>
        <v>2.5981609156833185E-2</v>
      </c>
      <c r="P60" s="93">
        <f t="shared" si="11"/>
        <v>1859.2170000000001</v>
      </c>
      <c r="Q60" s="78">
        <f t="shared" si="24"/>
        <v>1859.2170000000001</v>
      </c>
      <c r="R60" s="78">
        <f t="shared" si="25"/>
        <v>1859.1910183908433</v>
      </c>
      <c r="S60" s="79">
        <f t="shared" si="12"/>
        <v>-1.2000000000000455E-2</v>
      </c>
      <c r="T60" s="78">
        <f t="shared" si="26"/>
        <v>1840.105</v>
      </c>
      <c r="U60" s="78">
        <f>1</f>
        <v>1</v>
      </c>
      <c r="V60" s="78">
        <f t="shared" si="9"/>
        <v>19.086018390843265</v>
      </c>
      <c r="W60" s="77">
        <f t="shared" si="20"/>
        <v>19.11200000000008</v>
      </c>
      <c r="X60" s="75"/>
      <c r="Y60" s="75"/>
      <c r="Z60" s="80"/>
      <c r="AA60" s="80"/>
      <c r="AB60" s="119"/>
      <c r="AC60" s="81">
        <f t="shared" si="15"/>
        <v>40</v>
      </c>
      <c r="AD60" s="81">
        <f t="shared" si="27"/>
        <v>35.200000000000003</v>
      </c>
      <c r="AE60" s="81">
        <f t="shared" si="17"/>
        <v>2.4</v>
      </c>
      <c r="AF60" s="82" t="str">
        <f t="shared" si="17"/>
        <v>PN10</v>
      </c>
      <c r="AG60" s="52"/>
    </row>
    <row r="61" spans="1:55" x14ac:dyDescent="0.25">
      <c r="A61" s="117"/>
      <c r="B61" s="207" t="s">
        <v>142</v>
      </c>
      <c r="C61" s="205">
        <v>9855136.9287</v>
      </c>
      <c r="D61" s="205">
        <v>779422.30090000003</v>
      </c>
      <c r="E61" s="199">
        <v>1840.866</v>
      </c>
      <c r="F61" s="83">
        <v>1100</v>
      </c>
      <c r="G61" s="76">
        <f t="shared" si="19"/>
        <v>20</v>
      </c>
      <c r="H61" s="118">
        <f t="shared" si="0"/>
        <v>1840.866</v>
      </c>
      <c r="I61" s="77">
        <f t="shared" si="14"/>
        <v>6.9444444444444447E-4</v>
      </c>
      <c r="J61" s="77">
        <f t="shared" si="21"/>
        <v>3.5200000000000002E-2</v>
      </c>
      <c r="K61" s="77">
        <f t="shared" si="22"/>
        <v>9.7264640000000011E-4</v>
      </c>
      <c r="L61" s="77">
        <f t="shared" si="29"/>
        <v>0.71397420937808886</v>
      </c>
      <c r="M61" s="77">
        <v>150</v>
      </c>
      <c r="N61" s="77">
        <f t="shared" si="23"/>
        <v>0.33990712675732648</v>
      </c>
      <c r="O61" s="77">
        <f t="shared" si="28"/>
        <v>2.5981609156833185E-2</v>
      </c>
      <c r="P61" s="93">
        <f t="shared" si="11"/>
        <v>1859.2170000000001</v>
      </c>
      <c r="Q61" s="78">
        <f t="shared" si="24"/>
        <v>1859.2170000000001</v>
      </c>
      <c r="R61" s="78">
        <f t="shared" si="25"/>
        <v>1859.1910183908433</v>
      </c>
      <c r="S61" s="79">
        <f t="shared" si="12"/>
        <v>-1.1950000000001636E-2</v>
      </c>
      <c r="T61" s="78">
        <f t="shared" si="26"/>
        <v>1839.866</v>
      </c>
      <c r="U61" s="78">
        <f>1</f>
        <v>1</v>
      </c>
      <c r="V61" s="78">
        <f t="shared" si="9"/>
        <v>19.325018390843297</v>
      </c>
      <c r="W61" s="77">
        <f t="shared" si="20"/>
        <v>19.351000000000113</v>
      </c>
      <c r="X61" s="75"/>
      <c r="Y61" s="75"/>
      <c r="Z61" s="80"/>
      <c r="AA61" s="80"/>
      <c r="AB61" s="119"/>
      <c r="AC61" s="81">
        <f t="shared" si="15"/>
        <v>40</v>
      </c>
      <c r="AD61" s="81">
        <f t="shared" si="27"/>
        <v>35.200000000000003</v>
      </c>
      <c r="AE61" s="81">
        <f t="shared" si="17"/>
        <v>2.4</v>
      </c>
      <c r="AF61" s="82" t="str">
        <f t="shared" si="17"/>
        <v>PN10</v>
      </c>
      <c r="AG61" s="52"/>
    </row>
    <row r="62" spans="1:55" x14ac:dyDescent="0.25">
      <c r="A62" s="117"/>
      <c r="B62" s="208" t="s">
        <v>143</v>
      </c>
      <c r="C62" s="205">
        <v>9855141.3311999999</v>
      </c>
      <c r="D62" s="205">
        <v>779402.79139999999</v>
      </c>
      <c r="E62" s="199">
        <v>1840.6089999999999</v>
      </c>
      <c r="F62" s="83">
        <v>1120</v>
      </c>
      <c r="G62" s="76">
        <f t="shared" si="19"/>
        <v>20</v>
      </c>
      <c r="H62" s="118">
        <f t="shared" si="0"/>
        <v>1840.6089999999999</v>
      </c>
      <c r="I62" s="77">
        <f t="shared" si="14"/>
        <v>6.9444444444444447E-4</v>
      </c>
      <c r="J62" s="77">
        <f t="shared" si="21"/>
        <v>3.5200000000000002E-2</v>
      </c>
      <c r="K62" s="77">
        <f t="shared" si="22"/>
        <v>9.7264640000000011E-4</v>
      </c>
      <c r="L62" s="77">
        <f t="shared" si="29"/>
        <v>0.71397420937808886</v>
      </c>
      <c r="M62" s="77">
        <v>150</v>
      </c>
      <c r="N62" s="77">
        <f t="shared" si="23"/>
        <v>0.33990712675732648</v>
      </c>
      <c r="O62" s="77">
        <f>POWER(L62,2)/(2*9.81)</f>
        <v>2.5981609156833185E-2</v>
      </c>
      <c r="P62" s="93">
        <f t="shared" si="11"/>
        <v>1859.2170000000001</v>
      </c>
      <c r="Q62" s="78">
        <f t="shared" si="24"/>
        <v>1859.2170000000001</v>
      </c>
      <c r="R62" s="78">
        <f t="shared" si="25"/>
        <v>1859.1910183908433</v>
      </c>
      <c r="S62" s="79">
        <f t="shared" si="12"/>
        <v>-1.2850000000003092E-2</v>
      </c>
      <c r="T62" s="78">
        <f t="shared" si="26"/>
        <v>1839.6089999999999</v>
      </c>
      <c r="U62" s="78">
        <f>1</f>
        <v>1</v>
      </c>
      <c r="V62" s="78">
        <f t="shared" si="9"/>
        <v>19.582018390843359</v>
      </c>
      <c r="W62" s="77">
        <f t="shared" si="20"/>
        <v>19.608000000000175</v>
      </c>
      <c r="X62" s="75"/>
      <c r="Y62" s="75"/>
      <c r="Z62" s="80"/>
      <c r="AA62" s="80"/>
      <c r="AB62" s="119"/>
      <c r="AC62" s="81">
        <f t="shared" si="15"/>
        <v>40</v>
      </c>
      <c r="AD62" s="81">
        <f t="shared" si="27"/>
        <v>35.200000000000003</v>
      </c>
      <c r="AE62" s="81">
        <f t="shared" si="17"/>
        <v>2.4</v>
      </c>
      <c r="AF62" s="82" t="str">
        <f t="shared" si="17"/>
        <v>PN10</v>
      </c>
      <c r="AG62" s="52"/>
    </row>
    <row r="63" spans="1:55" x14ac:dyDescent="0.25">
      <c r="A63" s="117"/>
      <c r="B63" s="207" t="s">
        <v>144</v>
      </c>
      <c r="C63" s="205">
        <v>9855145.7336999997</v>
      </c>
      <c r="D63" s="205">
        <v>779383.28200000001</v>
      </c>
      <c r="E63" s="199">
        <v>1840.422</v>
      </c>
      <c r="F63" s="83">
        <v>1140</v>
      </c>
      <c r="G63" s="76">
        <f t="shared" si="19"/>
        <v>20</v>
      </c>
      <c r="H63" s="118">
        <f t="shared" si="0"/>
        <v>1840.422</v>
      </c>
      <c r="I63" s="77">
        <f t="shared" si="14"/>
        <v>6.9444444444444447E-4</v>
      </c>
      <c r="J63" s="77">
        <f t="shared" si="21"/>
        <v>3.5200000000000002E-2</v>
      </c>
      <c r="K63" s="77">
        <f t="shared" si="22"/>
        <v>9.7264640000000011E-4</v>
      </c>
      <c r="L63" s="77">
        <f t="shared" si="29"/>
        <v>0.71397420937808886</v>
      </c>
      <c r="M63" s="77">
        <v>150</v>
      </c>
      <c r="N63" s="77">
        <f t="shared" si="23"/>
        <v>0.33990712675732648</v>
      </c>
      <c r="O63" s="77">
        <f>POWER(L63,2)/(2*9.81)</f>
        <v>2.5981609156833185E-2</v>
      </c>
      <c r="P63" s="93">
        <f t="shared" si="11"/>
        <v>1859.2170000000001</v>
      </c>
      <c r="Q63" s="78">
        <f t="shared" si="24"/>
        <v>1859.2170000000001</v>
      </c>
      <c r="R63" s="78">
        <f t="shared" si="25"/>
        <v>1859.1910183908433</v>
      </c>
      <c r="S63" s="79">
        <f t="shared" si="12"/>
        <v>-9.3499999999949075E-3</v>
      </c>
      <c r="T63" s="78">
        <f t="shared" si="26"/>
        <v>1839.422</v>
      </c>
      <c r="U63" s="78">
        <f>1</f>
        <v>1</v>
      </c>
      <c r="V63" s="78">
        <f t="shared" si="9"/>
        <v>19.769018390843257</v>
      </c>
      <c r="W63" s="77">
        <f t="shared" si="20"/>
        <v>19.795000000000073</v>
      </c>
      <c r="X63" s="75"/>
      <c r="Y63" s="75"/>
      <c r="Z63" s="80"/>
      <c r="AA63" s="80"/>
      <c r="AB63" s="119"/>
      <c r="AC63" s="81">
        <f t="shared" si="15"/>
        <v>40</v>
      </c>
      <c r="AD63" s="81">
        <f t="shared" si="27"/>
        <v>35.200000000000003</v>
      </c>
      <c r="AE63" s="81">
        <f t="shared" si="17"/>
        <v>2.4</v>
      </c>
      <c r="AF63" s="82" t="str">
        <f t="shared" si="17"/>
        <v>PN10</v>
      </c>
      <c r="AG63" s="52"/>
    </row>
    <row r="64" spans="1:55" x14ac:dyDescent="0.25">
      <c r="A64" s="117"/>
      <c r="B64" s="208" t="s">
        <v>145</v>
      </c>
      <c r="C64" s="205">
        <v>9855150.1360999998</v>
      </c>
      <c r="D64" s="205">
        <v>779363.77249999996</v>
      </c>
      <c r="E64" s="199">
        <v>1840.152</v>
      </c>
      <c r="F64" s="83">
        <v>1160</v>
      </c>
      <c r="G64" s="76">
        <f t="shared" si="19"/>
        <v>20</v>
      </c>
      <c r="H64" s="118">
        <f t="shared" si="0"/>
        <v>1840.152</v>
      </c>
      <c r="I64" s="77">
        <f t="shared" si="14"/>
        <v>6.9444444444444447E-4</v>
      </c>
      <c r="J64" s="77">
        <f t="shared" si="21"/>
        <v>3.5200000000000002E-2</v>
      </c>
      <c r="K64" s="77">
        <f t="shared" si="22"/>
        <v>9.7264640000000011E-4</v>
      </c>
      <c r="L64" s="77">
        <f t="shared" si="29"/>
        <v>0.71397420937808886</v>
      </c>
      <c r="M64" s="77">
        <v>150</v>
      </c>
      <c r="N64" s="77">
        <f t="shared" si="23"/>
        <v>0.33990712675732648</v>
      </c>
      <c r="O64" s="77">
        <f>POWER(L64,2)/(2*9.81)</f>
        <v>2.5981609156833185E-2</v>
      </c>
      <c r="P64" s="93">
        <f t="shared" si="11"/>
        <v>1859.2170000000001</v>
      </c>
      <c r="Q64" s="78">
        <f t="shared" si="24"/>
        <v>1859.2170000000001</v>
      </c>
      <c r="R64" s="78">
        <f t="shared" si="25"/>
        <v>1859.1910183908433</v>
      </c>
      <c r="S64" s="79">
        <f t="shared" si="12"/>
        <v>-1.3499999999999091E-2</v>
      </c>
      <c r="T64" s="78">
        <f>H64-U64</f>
        <v>1839.152</v>
      </c>
      <c r="U64" s="78">
        <f>1</f>
        <v>1</v>
      </c>
      <c r="V64" s="78">
        <f t="shared" si="9"/>
        <v>20.039018390843239</v>
      </c>
      <c r="W64" s="77">
        <f t="shared" si="20"/>
        <v>20.065000000000055</v>
      </c>
      <c r="X64" s="75"/>
      <c r="Y64" s="75"/>
      <c r="Z64" s="80"/>
      <c r="AA64" s="80"/>
      <c r="AB64" s="119"/>
      <c r="AC64" s="81">
        <f t="shared" si="15"/>
        <v>40</v>
      </c>
      <c r="AD64" s="81">
        <f t="shared" si="27"/>
        <v>35.200000000000003</v>
      </c>
      <c r="AE64" s="81">
        <f t="shared" si="17"/>
        <v>2.4</v>
      </c>
      <c r="AF64" s="82" t="str">
        <f t="shared" si="17"/>
        <v>PN10</v>
      </c>
      <c r="AG64" s="52"/>
    </row>
    <row r="65" spans="1:33" x14ac:dyDescent="0.25">
      <c r="A65" s="117"/>
      <c r="B65" s="207" t="s">
        <v>146</v>
      </c>
      <c r="C65" s="205">
        <v>9855154.5385999996</v>
      </c>
      <c r="D65" s="205">
        <v>779344.26309999998</v>
      </c>
      <c r="E65" s="199">
        <v>1839.8910000000001</v>
      </c>
      <c r="F65" s="83">
        <v>1180</v>
      </c>
      <c r="G65" s="76">
        <f t="shared" si="19"/>
        <v>20</v>
      </c>
      <c r="H65" s="118">
        <f t="shared" si="0"/>
        <v>1839.8910000000001</v>
      </c>
      <c r="I65" s="77">
        <f t="shared" si="14"/>
        <v>6.9444444444444447E-4</v>
      </c>
      <c r="J65" s="77">
        <f t="shared" si="21"/>
        <v>3.5200000000000002E-2</v>
      </c>
      <c r="K65" s="77">
        <f t="shared" si="22"/>
        <v>9.7264640000000011E-4</v>
      </c>
      <c r="L65" s="77">
        <f t="shared" si="29"/>
        <v>0.71397420937808886</v>
      </c>
      <c r="M65" s="77">
        <v>150</v>
      </c>
      <c r="N65" s="77">
        <f t="shared" si="23"/>
        <v>0.33990712675732648</v>
      </c>
      <c r="O65" s="77">
        <f>POWER(L65,2)/(2*9.81)</f>
        <v>2.5981609156833185E-2</v>
      </c>
      <c r="P65" s="93">
        <f t="shared" si="11"/>
        <v>1859.2170000000001</v>
      </c>
      <c r="Q65" s="78">
        <f t="shared" si="24"/>
        <v>1859.2170000000001</v>
      </c>
      <c r="R65" s="78">
        <f t="shared" si="25"/>
        <v>1859.1910183908433</v>
      </c>
      <c r="S65" s="79">
        <f t="shared" si="12"/>
        <v>-1.3049999999998363E-2</v>
      </c>
      <c r="T65" s="78">
        <f>H65-U65</f>
        <v>1838.8910000000001</v>
      </c>
      <c r="U65" s="78">
        <f>1</f>
        <v>1</v>
      </c>
      <c r="V65" s="78">
        <f t="shared" si="9"/>
        <v>20.300018390843206</v>
      </c>
      <c r="W65" s="77">
        <f t="shared" si="20"/>
        <v>20.326000000000022</v>
      </c>
      <c r="X65" s="75"/>
      <c r="Y65" s="75"/>
      <c r="Z65" s="80"/>
      <c r="AA65" s="80"/>
      <c r="AB65" s="119"/>
      <c r="AC65" s="81">
        <f t="shared" si="15"/>
        <v>40</v>
      </c>
      <c r="AD65" s="81">
        <f t="shared" si="27"/>
        <v>35.200000000000003</v>
      </c>
      <c r="AE65" s="81">
        <f t="shared" si="17"/>
        <v>2.4</v>
      </c>
      <c r="AF65" s="82" t="str">
        <f t="shared" si="17"/>
        <v>PN10</v>
      </c>
      <c r="AG65" s="52"/>
    </row>
    <row r="66" spans="1:33" x14ac:dyDescent="0.25">
      <c r="A66" s="117"/>
      <c r="B66" s="208" t="s">
        <v>147</v>
      </c>
      <c r="C66" s="205">
        <v>9855167.4532999992</v>
      </c>
      <c r="D66" s="205">
        <v>779331.06980000006</v>
      </c>
      <c r="E66" s="199">
        <v>1839.78</v>
      </c>
      <c r="F66" s="83">
        <v>1200</v>
      </c>
      <c r="G66" s="76">
        <f t="shared" si="19"/>
        <v>20</v>
      </c>
      <c r="H66" s="118">
        <f t="shared" si="0"/>
        <v>1839.78</v>
      </c>
      <c r="I66" s="77">
        <f t="shared" si="14"/>
        <v>6.9444444444444447E-4</v>
      </c>
      <c r="J66" s="77">
        <f t="shared" si="21"/>
        <v>3.5200000000000002E-2</v>
      </c>
      <c r="K66" s="77">
        <f t="shared" si="22"/>
        <v>9.7264640000000011E-4</v>
      </c>
      <c r="L66" s="77">
        <f t="shared" si="29"/>
        <v>0.71397420937808886</v>
      </c>
      <c r="M66" s="77">
        <v>150</v>
      </c>
      <c r="N66" s="77">
        <f t="shared" ref="N66:N107" si="30">6.843*G66*POWER(L66,1.852)/(POWER(J66,1.167)*POWER(M66,1.852))</f>
        <v>0.33990712675732648</v>
      </c>
      <c r="O66" s="77">
        <f t="shared" ref="O66:O107" si="31">POWER(L66,2)/(2*9.81)</f>
        <v>2.5981609156833185E-2</v>
      </c>
      <c r="P66" s="93">
        <f t="shared" si="11"/>
        <v>1859.2170000000001</v>
      </c>
      <c r="Q66" s="78">
        <f t="shared" si="24"/>
        <v>1859.2170000000001</v>
      </c>
      <c r="R66" s="78">
        <f t="shared" si="25"/>
        <v>1859.1910183908433</v>
      </c>
      <c r="S66" s="79">
        <f t="shared" si="12"/>
        <v>-5.5500000000051845E-3</v>
      </c>
      <c r="T66" s="78">
        <f t="shared" ref="T66:T107" si="32">H66-U66</f>
        <v>1838.78</v>
      </c>
      <c r="U66" s="78">
        <f>1</f>
        <v>1</v>
      </c>
      <c r="V66" s="78">
        <f t="shared" si="9"/>
        <v>20.41101839084331</v>
      </c>
      <c r="W66" s="77">
        <f t="shared" si="20"/>
        <v>20.437000000000126</v>
      </c>
      <c r="X66" s="75"/>
      <c r="Y66" s="75"/>
      <c r="Z66" s="80"/>
      <c r="AA66" s="80"/>
      <c r="AB66" s="119"/>
      <c r="AC66" s="81">
        <f t="shared" si="15"/>
        <v>40</v>
      </c>
      <c r="AD66" s="81">
        <f t="shared" si="27"/>
        <v>35.200000000000003</v>
      </c>
      <c r="AE66" s="81">
        <f t="shared" si="17"/>
        <v>2.4</v>
      </c>
      <c r="AF66" s="82" t="str">
        <f t="shared" si="17"/>
        <v>PN10</v>
      </c>
      <c r="AG66" s="52"/>
    </row>
    <row r="67" spans="1:33" x14ac:dyDescent="0.25">
      <c r="A67" s="117"/>
      <c r="B67" s="207" t="s">
        <v>148</v>
      </c>
      <c r="C67" s="205">
        <v>9855185.8341000006</v>
      </c>
      <c r="D67" s="205">
        <v>779323.18669999996</v>
      </c>
      <c r="E67" s="199">
        <v>1839.8430000000001</v>
      </c>
      <c r="F67" s="83">
        <v>1220</v>
      </c>
      <c r="G67" s="76">
        <f t="shared" si="19"/>
        <v>20</v>
      </c>
      <c r="H67" s="118">
        <f t="shared" si="0"/>
        <v>1839.8430000000001</v>
      </c>
      <c r="I67" s="77">
        <f t="shared" si="14"/>
        <v>6.9444444444444447E-4</v>
      </c>
      <c r="J67" s="77">
        <f t="shared" si="21"/>
        <v>3.5200000000000002E-2</v>
      </c>
      <c r="K67" s="77">
        <f t="shared" si="22"/>
        <v>9.7264640000000011E-4</v>
      </c>
      <c r="L67" s="77">
        <f t="shared" si="29"/>
        <v>0.71397420937808886</v>
      </c>
      <c r="M67" s="77">
        <v>150</v>
      </c>
      <c r="N67" s="77">
        <f t="shared" si="30"/>
        <v>0.33990712675732648</v>
      </c>
      <c r="O67" s="77">
        <f t="shared" si="31"/>
        <v>2.5981609156833185E-2</v>
      </c>
      <c r="P67" s="93">
        <f t="shared" si="11"/>
        <v>1859.2170000000001</v>
      </c>
      <c r="Q67" s="78">
        <f t="shared" si="24"/>
        <v>1859.2170000000001</v>
      </c>
      <c r="R67" s="78">
        <f t="shared" si="25"/>
        <v>1859.1910183908433</v>
      </c>
      <c r="S67" s="79">
        <f t="shared" si="12"/>
        <v>3.1500000000050932E-3</v>
      </c>
      <c r="T67" s="78">
        <f t="shared" si="32"/>
        <v>1838.8430000000001</v>
      </c>
      <c r="U67" s="78">
        <f>1</f>
        <v>1</v>
      </c>
      <c r="V67" s="78">
        <f t="shared" si="9"/>
        <v>20.348018390843208</v>
      </c>
      <c r="W67" s="77">
        <f t="shared" ref="W67:W98" si="33">$P$35-T67</f>
        <v>20.374000000000024</v>
      </c>
      <c r="X67" s="75"/>
      <c r="Y67" s="75"/>
      <c r="Z67" s="80"/>
      <c r="AA67" s="80"/>
      <c r="AB67" s="119"/>
      <c r="AC67" s="81">
        <f t="shared" si="15"/>
        <v>40</v>
      </c>
      <c r="AD67" s="81">
        <f t="shared" si="27"/>
        <v>35.200000000000003</v>
      </c>
      <c r="AE67" s="81">
        <f t="shared" si="17"/>
        <v>2.4</v>
      </c>
      <c r="AF67" s="82" t="str">
        <f t="shared" si="17"/>
        <v>PN10</v>
      </c>
      <c r="AG67" s="52"/>
    </row>
    <row r="68" spans="1:33" x14ac:dyDescent="0.25">
      <c r="A68" s="117"/>
      <c r="B68" s="208" t="s">
        <v>149</v>
      </c>
      <c r="C68" s="205">
        <v>9855204.2306999993</v>
      </c>
      <c r="D68" s="205">
        <v>779315.34039999999</v>
      </c>
      <c r="E68" s="199">
        <v>1839.912</v>
      </c>
      <c r="F68" s="83">
        <v>1240</v>
      </c>
      <c r="G68" s="76">
        <f t="shared" si="19"/>
        <v>20</v>
      </c>
      <c r="H68" s="118">
        <f t="shared" si="0"/>
        <v>1839.912</v>
      </c>
      <c r="I68" s="77">
        <f t="shared" si="14"/>
        <v>6.9444444444444447E-4</v>
      </c>
      <c r="J68" s="77">
        <f t="shared" si="21"/>
        <v>3.5200000000000002E-2</v>
      </c>
      <c r="K68" s="77">
        <f t="shared" si="22"/>
        <v>9.7264640000000011E-4</v>
      </c>
      <c r="L68" s="77">
        <f t="shared" si="29"/>
        <v>0.71397420937808886</v>
      </c>
      <c r="M68" s="77">
        <v>150</v>
      </c>
      <c r="N68" s="77">
        <f t="shared" si="30"/>
        <v>0.33990712675732648</v>
      </c>
      <c r="O68" s="77">
        <f t="shared" si="31"/>
        <v>2.5981609156833185E-2</v>
      </c>
      <c r="P68" s="93">
        <f t="shared" si="11"/>
        <v>1859.2170000000001</v>
      </c>
      <c r="Q68" s="78">
        <f t="shared" si="24"/>
        <v>1859.2170000000001</v>
      </c>
      <c r="R68" s="78">
        <f t="shared" si="25"/>
        <v>1859.1910183908433</v>
      </c>
      <c r="S68" s="79">
        <f t="shared" si="12"/>
        <v>3.4499999999979989E-3</v>
      </c>
      <c r="T68" s="78">
        <f t="shared" si="32"/>
        <v>1838.912</v>
      </c>
      <c r="U68" s="78">
        <f>1</f>
        <v>1</v>
      </c>
      <c r="V68" s="78">
        <f t="shared" si="9"/>
        <v>20.279018390843248</v>
      </c>
      <c r="W68" s="77">
        <f t="shared" si="33"/>
        <v>20.305000000000064</v>
      </c>
      <c r="X68" s="75"/>
      <c r="Y68" s="75"/>
      <c r="Z68" s="80"/>
      <c r="AA68" s="80"/>
      <c r="AB68" s="119"/>
      <c r="AC68" s="81">
        <f t="shared" si="15"/>
        <v>40</v>
      </c>
      <c r="AD68" s="81">
        <f t="shared" si="27"/>
        <v>35.200000000000003</v>
      </c>
      <c r="AE68" s="81">
        <f t="shared" si="17"/>
        <v>2.4</v>
      </c>
      <c r="AF68" s="82" t="str">
        <f t="shared" si="17"/>
        <v>PN10</v>
      </c>
      <c r="AG68" s="52"/>
    </row>
    <row r="69" spans="1:33" x14ac:dyDescent="0.25">
      <c r="A69" s="117"/>
      <c r="B69" s="207" t="s">
        <v>150</v>
      </c>
      <c r="C69" s="205">
        <v>9855222.6273999996</v>
      </c>
      <c r="D69" s="205">
        <v>779307.49419999996</v>
      </c>
      <c r="E69" s="199">
        <v>1839.9760000000001</v>
      </c>
      <c r="F69" s="83">
        <v>1260</v>
      </c>
      <c r="G69" s="76">
        <f t="shared" si="19"/>
        <v>20</v>
      </c>
      <c r="H69" s="118">
        <f t="shared" si="0"/>
        <v>1839.9760000000001</v>
      </c>
      <c r="I69" s="77">
        <f t="shared" si="14"/>
        <v>6.9444444444444447E-4</v>
      </c>
      <c r="J69" s="77">
        <f t="shared" si="21"/>
        <v>3.5200000000000002E-2</v>
      </c>
      <c r="K69" s="77">
        <f t="shared" si="22"/>
        <v>9.7264640000000011E-4</v>
      </c>
      <c r="L69" s="77">
        <f t="shared" si="29"/>
        <v>0.71397420937808886</v>
      </c>
      <c r="M69" s="77">
        <v>150</v>
      </c>
      <c r="N69" s="77">
        <f t="shared" si="30"/>
        <v>0.33990712675732648</v>
      </c>
      <c r="O69" s="77">
        <f t="shared" si="31"/>
        <v>2.5981609156833185E-2</v>
      </c>
      <c r="P69" s="93">
        <f t="shared" si="11"/>
        <v>1859.2170000000001</v>
      </c>
      <c r="Q69" s="78">
        <f t="shared" si="24"/>
        <v>1859.2170000000001</v>
      </c>
      <c r="R69" s="78">
        <f t="shared" si="25"/>
        <v>1859.1910183908433</v>
      </c>
      <c r="S69" s="79">
        <f t="shared" si="12"/>
        <v>3.2000000000039107E-3</v>
      </c>
      <c r="T69" s="78">
        <f t="shared" si="32"/>
        <v>1838.9760000000001</v>
      </c>
      <c r="U69" s="78">
        <f>1</f>
        <v>1</v>
      </c>
      <c r="V69" s="78">
        <f t="shared" si="9"/>
        <v>20.21501839084317</v>
      </c>
      <c r="W69" s="77">
        <f t="shared" si="33"/>
        <v>20.240999999999985</v>
      </c>
      <c r="X69" s="75"/>
      <c r="Y69" s="75"/>
      <c r="Z69" s="80"/>
      <c r="AA69" s="80"/>
      <c r="AB69" s="119"/>
      <c r="AC69" s="81">
        <f t="shared" si="15"/>
        <v>40</v>
      </c>
      <c r="AD69" s="81">
        <f t="shared" si="27"/>
        <v>35.200000000000003</v>
      </c>
      <c r="AE69" s="81">
        <f t="shared" si="17"/>
        <v>2.4</v>
      </c>
      <c r="AF69" s="82" t="str">
        <f t="shared" si="17"/>
        <v>PN10</v>
      </c>
      <c r="AG69" s="52"/>
    </row>
    <row r="70" spans="1:33" x14ac:dyDescent="0.25">
      <c r="A70" s="117"/>
      <c r="B70" s="208" t="s">
        <v>151</v>
      </c>
      <c r="C70" s="205">
        <v>9855241.0240000002</v>
      </c>
      <c r="D70" s="205">
        <v>779299.64789999998</v>
      </c>
      <c r="E70" s="199">
        <v>1840.0250000000001</v>
      </c>
      <c r="F70" s="83">
        <v>1280</v>
      </c>
      <c r="G70" s="76">
        <f t="shared" si="19"/>
        <v>20</v>
      </c>
      <c r="H70" s="118">
        <f t="shared" si="0"/>
        <v>1840.0250000000001</v>
      </c>
      <c r="I70" s="77">
        <f t="shared" si="14"/>
        <v>6.9444444444444447E-4</v>
      </c>
      <c r="J70" s="77">
        <f t="shared" si="21"/>
        <v>3.5200000000000002E-2</v>
      </c>
      <c r="K70" s="77">
        <f t="shared" si="22"/>
        <v>9.7264640000000011E-4</v>
      </c>
      <c r="L70" s="77">
        <f t="shared" si="29"/>
        <v>0.71397420937808886</v>
      </c>
      <c r="M70" s="77">
        <v>150</v>
      </c>
      <c r="N70" s="77">
        <f t="shared" si="30"/>
        <v>0.33990712675732648</v>
      </c>
      <c r="O70" s="77">
        <f t="shared" si="31"/>
        <v>2.5981609156833185E-2</v>
      </c>
      <c r="P70" s="93">
        <f t="shared" si="11"/>
        <v>1859.2170000000001</v>
      </c>
      <c r="Q70" s="78">
        <f t="shared" si="24"/>
        <v>1859.2170000000001</v>
      </c>
      <c r="R70" s="78">
        <f t="shared" si="25"/>
        <v>1859.1910183908433</v>
      </c>
      <c r="S70" s="79">
        <f t="shared" si="12"/>
        <v>2.4499999999989088E-3</v>
      </c>
      <c r="T70" s="78">
        <f t="shared" si="32"/>
        <v>1839.0250000000001</v>
      </c>
      <c r="U70" s="78">
        <f>1</f>
        <v>1</v>
      </c>
      <c r="V70" s="78">
        <f t="shared" si="9"/>
        <v>20.166018390843192</v>
      </c>
      <c r="W70" s="77">
        <f t="shared" si="33"/>
        <v>20.192000000000007</v>
      </c>
      <c r="X70" s="75"/>
      <c r="Y70" s="75"/>
      <c r="Z70" s="80"/>
      <c r="AA70" s="80"/>
      <c r="AB70" s="119"/>
      <c r="AC70" s="81">
        <f t="shared" si="15"/>
        <v>40</v>
      </c>
      <c r="AD70" s="81">
        <f t="shared" si="27"/>
        <v>35.200000000000003</v>
      </c>
      <c r="AE70" s="81">
        <f t="shared" si="17"/>
        <v>2.4</v>
      </c>
      <c r="AF70" s="82" t="str">
        <f t="shared" si="17"/>
        <v>PN10</v>
      </c>
      <c r="AG70" s="52"/>
    </row>
    <row r="71" spans="1:33" x14ac:dyDescent="0.25">
      <c r="A71" s="117"/>
      <c r="B71" s="207" t="s">
        <v>152</v>
      </c>
      <c r="C71" s="205">
        <v>9855259.4207000006</v>
      </c>
      <c r="D71" s="205">
        <v>779291.80169999995</v>
      </c>
      <c r="E71" s="199">
        <v>1840.0519999999999</v>
      </c>
      <c r="F71" s="83">
        <v>1300</v>
      </c>
      <c r="G71" s="76">
        <f t="shared" si="19"/>
        <v>20</v>
      </c>
      <c r="H71" s="118">
        <f t="shared" ref="H71:H134" si="34">E71</f>
        <v>1840.0519999999999</v>
      </c>
      <c r="I71" s="77">
        <f t="shared" si="14"/>
        <v>6.9444444444444447E-4</v>
      </c>
      <c r="J71" s="77">
        <f t="shared" si="21"/>
        <v>3.5200000000000002E-2</v>
      </c>
      <c r="K71" s="77">
        <f t="shared" si="22"/>
        <v>9.7264640000000011E-4</v>
      </c>
      <c r="L71" s="77">
        <f t="shared" si="29"/>
        <v>0.71397420937808886</v>
      </c>
      <c r="M71" s="77">
        <v>150</v>
      </c>
      <c r="N71" s="77">
        <f t="shared" si="30"/>
        <v>0.33990712675732648</v>
      </c>
      <c r="O71" s="77">
        <f t="shared" si="31"/>
        <v>2.5981609156833185E-2</v>
      </c>
      <c r="P71" s="93">
        <f t="shared" si="11"/>
        <v>1859.2170000000001</v>
      </c>
      <c r="Q71" s="78">
        <f t="shared" si="24"/>
        <v>1859.2170000000001</v>
      </c>
      <c r="R71" s="78">
        <f t="shared" si="25"/>
        <v>1859.1910183908433</v>
      </c>
      <c r="S71" s="79">
        <f t="shared" si="12"/>
        <v>1.3499999999908141E-3</v>
      </c>
      <c r="T71" s="78">
        <f t="shared" si="32"/>
        <v>1839.0519999999999</v>
      </c>
      <c r="U71" s="78">
        <f>1</f>
        <v>1</v>
      </c>
      <c r="V71" s="78">
        <f t="shared" ref="V71:V107" si="35">R71-T71</f>
        <v>20.139018390843376</v>
      </c>
      <c r="W71" s="77">
        <f t="shared" si="33"/>
        <v>20.165000000000191</v>
      </c>
      <c r="X71" s="75"/>
      <c r="Y71" s="75"/>
      <c r="Z71" s="80"/>
      <c r="AA71" s="80"/>
      <c r="AB71" s="119"/>
      <c r="AC71" s="81">
        <f t="shared" si="15"/>
        <v>40</v>
      </c>
      <c r="AD71" s="81">
        <f t="shared" si="27"/>
        <v>35.200000000000003</v>
      </c>
      <c r="AE71" s="81">
        <f t="shared" si="17"/>
        <v>2.4</v>
      </c>
      <c r="AF71" s="82" t="str">
        <f t="shared" si="17"/>
        <v>PN10</v>
      </c>
      <c r="AG71" s="52"/>
    </row>
    <row r="72" spans="1:33" x14ac:dyDescent="0.25">
      <c r="A72" s="117"/>
      <c r="B72" s="208" t="s">
        <v>153</v>
      </c>
      <c r="C72" s="205">
        <v>9855277.8172999993</v>
      </c>
      <c r="D72" s="205">
        <v>779283.95539999998</v>
      </c>
      <c r="E72" s="199">
        <v>1840.0530000000001</v>
      </c>
      <c r="F72" s="83">
        <v>1320</v>
      </c>
      <c r="G72" s="76">
        <f t="shared" si="19"/>
        <v>20</v>
      </c>
      <c r="H72" s="118">
        <f t="shared" si="34"/>
        <v>1840.0530000000001</v>
      </c>
      <c r="I72" s="77">
        <f t="shared" si="14"/>
        <v>6.9444444444444447E-4</v>
      </c>
      <c r="J72" s="77">
        <f t="shared" si="21"/>
        <v>3.5200000000000002E-2</v>
      </c>
      <c r="K72" s="77">
        <f t="shared" si="22"/>
        <v>9.7264640000000011E-4</v>
      </c>
      <c r="L72" s="77">
        <f t="shared" si="29"/>
        <v>0.71397420937808886</v>
      </c>
      <c r="M72" s="77">
        <v>150</v>
      </c>
      <c r="N72" s="77">
        <f t="shared" si="30"/>
        <v>0.33990712675732648</v>
      </c>
      <c r="O72" s="77">
        <f t="shared" si="31"/>
        <v>2.5981609156833185E-2</v>
      </c>
      <c r="P72" s="93">
        <f t="shared" ref="P72:P135" si="36">P71</f>
        <v>1859.2170000000001</v>
      </c>
      <c r="Q72" s="78">
        <f t="shared" si="24"/>
        <v>1859.2170000000001</v>
      </c>
      <c r="R72" s="78">
        <f t="shared" si="25"/>
        <v>1859.1910183908433</v>
      </c>
      <c r="S72" s="79">
        <f t="shared" ref="S72:S107" si="37">(E72-E71)/G72</f>
        <v>5.0000000010186339E-5</v>
      </c>
      <c r="T72" s="78">
        <f t="shared" si="32"/>
        <v>1839.0530000000001</v>
      </c>
      <c r="U72" s="78">
        <f>1</f>
        <v>1</v>
      </c>
      <c r="V72" s="78">
        <f t="shared" si="35"/>
        <v>20.138018390843172</v>
      </c>
      <c r="W72" s="77">
        <f t="shared" si="33"/>
        <v>20.163999999999987</v>
      </c>
      <c r="X72" s="75"/>
      <c r="Y72" s="75"/>
      <c r="Z72" s="80"/>
      <c r="AA72" s="80"/>
      <c r="AB72" s="119"/>
      <c r="AC72" s="81">
        <f t="shared" si="15"/>
        <v>40</v>
      </c>
      <c r="AD72" s="81">
        <f t="shared" si="27"/>
        <v>35.200000000000003</v>
      </c>
      <c r="AE72" s="81">
        <f t="shared" ref="AE72:AF135" si="38">AE71</f>
        <v>2.4</v>
      </c>
      <c r="AF72" s="82" t="str">
        <f t="shared" si="38"/>
        <v>PN10</v>
      </c>
      <c r="AG72" s="52"/>
    </row>
    <row r="73" spans="1:33" x14ac:dyDescent="0.25">
      <c r="A73" s="117"/>
      <c r="B73" s="207" t="s">
        <v>154</v>
      </c>
      <c r="C73" s="205">
        <v>9855296.2138999999</v>
      </c>
      <c r="D73" s="205">
        <v>779276.1091</v>
      </c>
      <c r="E73" s="199">
        <v>1840.0640000000001</v>
      </c>
      <c r="F73" s="83">
        <v>1340</v>
      </c>
      <c r="G73" s="76">
        <f t="shared" si="19"/>
        <v>20</v>
      </c>
      <c r="H73" s="118">
        <f t="shared" si="34"/>
        <v>1840.0640000000001</v>
      </c>
      <c r="I73" s="77">
        <f t="shared" ref="I73:I136" si="39">I72-X72</f>
        <v>6.9444444444444447E-4</v>
      </c>
      <c r="J73" s="77">
        <f t="shared" si="21"/>
        <v>3.5200000000000002E-2</v>
      </c>
      <c r="K73" s="77">
        <f t="shared" si="22"/>
        <v>9.7264640000000011E-4</v>
      </c>
      <c r="L73" s="77">
        <f t="shared" si="29"/>
        <v>0.71397420937808886</v>
      </c>
      <c r="M73" s="77">
        <v>150</v>
      </c>
      <c r="N73" s="77">
        <f t="shared" si="30"/>
        <v>0.33990712675732648</v>
      </c>
      <c r="O73" s="77">
        <f t="shared" si="31"/>
        <v>2.5981609156833185E-2</v>
      </c>
      <c r="P73" s="93">
        <f t="shared" si="36"/>
        <v>1859.2170000000001</v>
      </c>
      <c r="Q73" s="78">
        <f t="shared" si="24"/>
        <v>1859.2170000000001</v>
      </c>
      <c r="R73" s="78">
        <f t="shared" si="25"/>
        <v>1859.1910183908433</v>
      </c>
      <c r="S73" s="79">
        <f t="shared" si="37"/>
        <v>5.4999999999836289E-4</v>
      </c>
      <c r="T73" s="78">
        <f t="shared" si="32"/>
        <v>1839.0640000000001</v>
      </c>
      <c r="U73" s="78">
        <f>1</f>
        <v>1</v>
      </c>
      <c r="V73" s="78">
        <f t="shared" si="35"/>
        <v>20.127018390843205</v>
      </c>
      <c r="W73" s="77">
        <f t="shared" si="33"/>
        <v>20.15300000000002</v>
      </c>
      <c r="X73" s="75"/>
      <c r="Y73" s="75"/>
      <c r="Z73" s="80"/>
      <c r="AA73" s="80"/>
      <c r="AB73" s="119"/>
      <c r="AC73" s="81">
        <f t="shared" ref="AC73:AC136" si="40">AC72</f>
        <v>40</v>
      </c>
      <c r="AD73" s="81">
        <f t="shared" si="27"/>
        <v>35.200000000000003</v>
      </c>
      <c r="AE73" s="81">
        <f t="shared" si="38"/>
        <v>2.4</v>
      </c>
      <c r="AF73" s="82" t="str">
        <f t="shared" si="38"/>
        <v>PN10</v>
      </c>
      <c r="AG73" s="52"/>
    </row>
    <row r="74" spans="1:33" x14ac:dyDescent="0.25">
      <c r="A74" s="117"/>
      <c r="B74" s="208" t="s">
        <v>155</v>
      </c>
      <c r="C74" s="205">
        <v>9855314.6106000002</v>
      </c>
      <c r="D74" s="205">
        <v>779268.26289999997</v>
      </c>
      <c r="E74" s="199">
        <v>1840.0630000000001</v>
      </c>
      <c r="F74" s="83">
        <v>1360</v>
      </c>
      <c r="G74" s="76">
        <f t="shared" si="19"/>
        <v>20</v>
      </c>
      <c r="H74" s="118">
        <f t="shared" si="34"/>
        <v>1840.0630000000001</v>
      </c>
      <c r="I74" s="77">
        <f t="shared" si="39"/>
        <v>6.9444444444444447E-4</v>
      </c>
      <c r="J74" s="77">
        <f t="shared" si="21"/>
        <v>3.5200000000000002E-2</v>
      </c>
      <c r="K74" s="77">
        <f t="shared" si="22"/>
        <v>9.7264640000000011E-4</v>
      </c>
      <c r="L74" s="77">
        <f t="shared" si="29"/>
        <v>0.71397420937808886</v>
      </c>
      <c r="M74" s="77">
        <v>150</v>
      </c>
      <c r="N74" s="77">
        <f t="shared" si="30"/>
        <v>0.33990712675732648</v>
      </c>
      <c r="O74" s="77">
        <f t="shared" si="31"/>
        <v>2.5981609156833185E-2</v>
      </c>
      <c r="P74" s="93">
        <f t="shared" si="36"/>
        <v>1859.2170000000001</v>
      </c>
      <c r="Q74" s="78">
        <f t="shared" si="24"/>
        <v>1859.2170000000001</v>
      </c>
      <c r="R74" s="78">
        <f t="shared" si="25"/>
        <v>1859.1910183908433</v>
      </c>
      <c r="S74" s="79">
        <f t="shared" si="37"/>
        <v>-4.999999999881766E-5</v>
      </c>
      <c r="T74" s="78">
        <f t="shared" si="32"/>
        <v>1839.0630000000001</v>
      </c>
      <c r="U74" s="78">
        <f>1</f>
        <v>1</v>
      </c>
      <c r="V74" s="78">
        <f t="shared" si="35"/>
        <v>20.128018390843181</v>
      </c>
      <c r="W74" s="77">
        <f t="shared" si="33"/>
        <v>20.153999999999996</v>
      </c>
      <c r="X74" s="75"/>
      <c r="Y74" s="75"/>
      <c r="Z74" s="80"/>
      <c r="AA74" s="80"/>
      <c r="AB74" s="119"/>
      <c r="AC74" s="81">
        <f t="shared" si="40"/>
        <v>40</v>
      </c>
      <c r="AD74" s="81">
        <f t="shared" si="27"/>
        <v>35.200000000000003</v>
      </c>
      <c r="AE74" s="81">
        <f t="shared" si="38"/>
        <v>2.4</v>
      </c>
      <c r="AF74" s="82" t="str">
        <f t="shared" si="38"/>
        <v>PN10</v>
      </c>
      <c r="AG74" s="52"/>
    </row>
    <row r="75" spans="1:33" x14ac:dyDescent="0.25">
      <c r="A75" s="117"/>
      <c r="B75" s="207" t="s">
        <v>156</v>
      </c>
      <c r="C75" s="205">
        <v>9855333.0072000008</v>
      </c>
      <c r="D75" s="205">
        <v>779260.4166</v>
      </c>
      <c r="E75" s="199">
        <v>1840.05</v>
      </c>
      <c r="F75" s="83">
        <v>1380</v>
      </c>
      <c r="G75" s="76">
        <f t="shared" si="19"/>
        <v>20</v>
      </c>
      <c r="H75" s="118">
        <f t="shared" si="34"/>
        <v>1840.05</v>
      </c>
      <c r="I75" s="77">
        <f t="shared" si="39"/>
        <v>6.9444444444444447E-4</v>
      </c>
      <c r="J75" s="77">
        <f t="shared" si="21"/>
        <v>3.5200000000000002E-2</v>
      </c>
      <c r="K75" s="77">
        <f t="shared" si="22"/>
        <v>9.7264640000000011E-4</v>
      </c>
      <c r="L75" s="77">
        <f t="shared" si="29"/>
        <v>0.71397420937808886</v>
      </c>
      <c r="M75" s="77">
        <v>150</v>
      </c>
      <c r="N75" s="77">
        <f t="shared" si="30"/>
        <v>0.33990712675732648</v>
      </c>
      <c r="O75" s="77">
        <f t="shared" si="31"/>
        <v>2.5981609156833185E-2</v>
      </c>
      <c r="P75" s="93">
        <f t="shared" si="36"/>
        <v>1859.2170000000001</v>
      </c>
      <c r="Q75" s="78">
        <f t="shared" si="24"/>
        <v>1859.2170000000001</v>
      </c>
      <c r="R75" s="78">
        <f t="shared" si="25"/>
        <v>1859.1910183908433</v>
      </c>
      <c r="S75" s="79">
        <f t="shared" si="37"/>
        <v>-6.5000000000736691E-4</v>
      </c>
      <c r="T75" s="78">
        <f t="shared" si="32"/>
        <v>1839.05</v>
      </c>
      <c r="U75" s="78">
        <f>1</f>
        <v>1</v>
      </c>
      <c r="V75" s="78">
        <f t="shared" si="35"/>
        <v>20.141018390843328</v>
      </c>
      <c r="W75" s="77">
        <f t="shared" si="33"/>
        <v>20.167000000000144</v>
      </c>
      <c r="X75" s="75"/>
      <c r="Y75" s="75"/>
      <c r="Z75" s="80"/>
      <c r="AA75" s="80"/>
      <c r="AB75" s="119"/>
      <c r="AC75" s="81">
        <f t="shared" si="40"/>
        <v>40</v>
      </c>
      <c r="AD75" s="81">
        <f t="shared" si="27"/>
        <v>35.200000000000003</v>
      </c>
      <c r="AE75" s="81">
        <f t="shared" si="38"/>
        <v>2.4</v>
      </c>
      <c r="AF75" s="82" t="str">
        <f t="shared" si="38"/>
        <v>PN10</v>
      </c>
      <c r="AG75" s="52"/>
    </row>
    <row r="76" spans="1:33" x14ac:dyDescent="0.25">
      <c r="A76" s="117"/>
      <c r="B76" s="208" t="s">
        <v>157</v>
      </c>
      <c r="C76" s="205">
        <v>9855351.4037999995</v>
      </c>
      <c r="D76" s="205">
        <v>779252.57030000002</v>
      </c>
      <c r="E76" s="199">
        <v>1840.03</v>
      </c>
      <c r="F76" s="83">
        <v>1400</v>
      </c>
      <c r="G76" s="76">
        <f t="shared" si="19"/>
        <v>20</v>
      </c>
      <c r="H76" s="118">
        <f t="shared" si="34"/>
        <v>1840.03</v>
      </c>
      <c r="I76" s="77">
        <f t="shared" si="39"/>
        <v>6.9444444444444447E-4</v>
      </c>
      <c r="J76" s="77">
        <f t="shared" si="21"/>
        <v>3.5200000000000002E-2</v>
      </c>
      <c r="K76" s="77">
        <f t="shared" si="22"/>
        <v>9.7264640000000011E-4</v>
      </c>
      <c r="L76" s="77">
        <f t="shared" si="29"/>
        <v>0.71397420937808886</v>
      </c>
      <c r="M76" s="77">
        <v>150</v>
      </c>
      <c r="N76" s="77">
        <f t="shared" si="30"/>
        <v>0.33990712675732648</v>
      </c>
      <c r="O76" s="77">
        <f t="shared" si="31"/>
        <v>2.5981609156833185E-2</v>
      </c>
      <c r="P76" s="93">
        <f t="shared" si="36"/>
        <v>1859.2170000000001</v>
      </c>
      <c r="Q76" s="78">
        <f t="shared" si="24"/>
        <v>1859.2170000000001</v>
      </c>
      <c r="R76" s="78">
        <f t="shared" si="25"/>
        <v>1859.1910183908433</v>
      </c>
      <c r="S76" s="79">
        <f t="shared" si="37"/>
        <v>-9.9999999999909059E-4</v>
      </c>
      <c r="T76" s="78">
        <f t="shared" si="32"/>
        <v>1839.03</v>
      </c>
      <c r="U76" s="78">
        <f>1</f>
        <v>1</v>
      </c>
      <c r="V76" s="78">
        <f t="shared" si="35"/>
        <v>20.16101839084331</v>
      </c>
      <c r="W76" s="77">
        <f t="shared" si="33"/>
        <v>20.187000000000126</v>
      </c>
      <c r="X76" s="75"/>
      <c r="Y76" s="75"/>
      <c r="Z76" s="80"/>
      <c r="AA76" s="80"/>
      <c r="AB76" s="119"/>
      <c r="AC76" s="81">
        <f t="shared" si="40"/>
        <v>40</v>
      </c>
      <c r="AD76" s="81">
        <f t="shared" si="27"/>
        <v>35.200000000000003</v>
      </c>
      <c r="AE76" s="81">
        <f t="shared" si="38"/>
        <v>2.4</v>
      </c>
      <c r="AF76" s="82" t="str">
        <f t="shared" si="38"/>
        <v>PN10</v>
      </c>
      <c r="AG76" s="52"/>
    </row>
    <row r="77" spans="1:33" x14ac:dyDescent="0.25">
      <c r="A77" s="117"/>
      <c r="B77" s="207" t="s">
        <v>158</v>
      </c>
      <c r="C77" s="205">
        <v>9855369.8004999999</v>
      </c>
      <c r="D77" s="205">
        <v>779244.72409999999</v>
      </c>
      <c r="E77" s="199">
        <v>1840.037</v>
      </c>
      <c r="F77" s="83">
        <v>1420</v>
      </c>
      <c r="G77" s="76">
        <f t="shared" si="19"/>
        <v>20</v>
      </c>
      <c r="H77" s="118">
        <f t="shared" si="34"/>
        <v>1840.037</v>
      </c>
      <c r="I77" s="77">
        <f t="shared" si="39"/>
        <v>6.9444444444444447E-4</v>
      </c>
      <c r="J77" s="77">
        <f t="shared" si="21"/>
        <v>3.5200000000000002E-2</v>
      </c>
      <c r="K77" s="77">
        <f t="shared" si="22"/>
        <v>9.7264640000000011E-4</v>
      </c>
      <c r="L77" s="77">
        <f t="shared" si="29"/>
        <v>0.71397420937808886</v>
      </c>
      <c r="M77" s="77">
        <v>150</v>
      </c>
      <c r="N77" s="77">
        <f t="shared" si="30"/>
        <v>0.33990712675732648</v>
      </c>
      <c r="O77" s="77">
        <f t="shared" si="31"/>
        <v>2.5981609156833185E-2</v>
      </c>
      <c r="P77" s="93">
        <f t="shared" si="36"/>
        <v>1859.2170000000001</v>
      </c>
      <c r="Q77" s="78">
        <f t="shared" si="24"/>
        <v>1859.2170000000001</v>
      </c>
      <c r="R77" s="78">
        <f t="shared" si="25"/>
        <v>1859.1910183908433</v>
      </c>
      <c r="S77" s="79">
        <f t="shared" si="37"/>
        <v>3.500000000030923E-4</v>
      </c>
      <c r="T77" s="78">
        <f t="shared" si="32"/>
        <v>1839.037</v>
      </c>
      <c r="U77" s="78">
        <f>1</f>
        <v>1</v>
      </c>
      <c r="V77" s="78">
        <f t="shared" si="35"/>
        <v>20.154018390843248</v>
      </c>
      <c r="W77" s="77">
        <f t="shared" si="33"/>
        <v>20.180000000000064</v>
      </c>
      <c r="X77" s="75"/>
      <c r="Y77" s="75"/>
      <c r="Z77" s="80"/>
      <c r="AA77" s="80"/>
      <c r="AB77" s="119"/>
      <c r="AC77" s="81">
        <f t="shared" si="40"/>
        <v>40</v>
      </c>
      <c r="AD77" s="81">
        <f t="shared" si="27"/>
        <v>35.200000000000003</v>
      </c>
      <c r="AE77" s="81">
        <f t="shared" si="38"/>
        <v>2.4</v>
      </c>
      <c r="AF77" s="82" t="str">
        <f t="shared" si="38"/>
        <v>PN10</v>
      </c>
      <c r="AG77" s="52"/>
    </row>
    <row r="78" spans="1:33" x14ac:dyDescent="0.25">
      <c r="A78" s="117"/>
      <c r="B78" s="208" t="s">
        <v>159</v>
      </c>
      <c r="C78" s="205">
        <v>9855388.1971000005</v>
      </c>
      <c r="D78" s="205">
        <v>779236.87780000002</v>
      </c>
      <c r="E78" s="199">
        <v>1840.067</v>
      </c>
      <c r="F78" s="83">
        <v>1440</v>
      </c>
      <c r="G78" s="76">
        <f t="shared" si="19"/>
        <v>20</v>
      </c>
      <c r="H78" s="118">
        <f t="shared" si="34"/>
        <v>1840.067</v>
      </c>
      <c r="I78" s="77">
        <f t="shared" si="39"/>
        <v>6.9444444444444447E-4</v>
      </c>
      <c r="J78" s="77">
        <f t="shared" si="21"/>
        <v>3.5200000000000002E-2</v>
      </c>
      <c r="K78" s="77">
        <f t="shared" si="22"/>
        <v>9.7264640000000011E-4</v>
      </c>
      <c r="L78" s="77">
        <f t="shared" si="29"/>
        <v>0.71397420937808886</v>
      </c>
      <c r="M78" s="77">
        <v>150</v>
      </c>
      <c r="N78" s="77">
        <f t="shared" si="30"/>
        <v>0.33990712675732648</v>
      </c>
      <c r="O78" s="77">
        <f t="shared" si="31"/>
        <v>2.5981609156833185E-2</v>
      </c>
      <c r="P78" s="93">
        <f t="shared" si="36"/>
        <v>1859.2170000000001</v>
      </c>
      <c r="Q78" s="78">
        <f t="shared" si="24"/>
        <v>1859.2170000000001</v>
      </c>
      <c r="R78" s="78">
        <f t="shared" si="25"/>
        <v>1859.1910183908433</v>
      </c>
      <c r="S78" s="79">
        <f t="shared" si="37"/>
        <v>1.4999999999986357E-3</v>
      </c>
      <c r="T78" s="78">
        <f t="shared" si="32"/>
        <v>1839.067</v>
      </c>
      <c r="U78" s="78">
        <f>1</f>
        <v>1</v>
      </c>
      <c r="V78" s="78">
        <f t="shared" si="35"/>
        <v>20.124018390843275</v>
      </c>
      <c r="W78" s="77">
        <f t="shared" si="33"/>
        <v>20.150000000000091</v>
      </c>
      <c r="X78" s="75"/>
      <c r="Y78" s="75"/>
      <c r="Z78" s="80"/>
      <c r="AA78" s="80"/>
      <c r="AB78" s="119"/>
      <c r="AC78" s="81">
        <f t="shared" si="40"/>
        <v>40</v>
      </c>
      <c r="AD78" s="81">
        <f t="shared" si="27"/>
        <v>35.200000000000003</v>
      </c>
      <c r="AE78" s="81">
        <f t="shared" si="38"/>
        <v>2.4</v>
      </c>
      <c r="AF78" s="82" t="str">
        <f t="shared" si="38"/>
        <v>PN10</v>
      </c>
      <c r="AG78" s="52"/>
    </row>
    <row r="79" spans="1:33" x14ac:dyDescent="0.25">
      <c r="A79" s="117"/>
      <c r="B79" s="207" t="s">
        <v>160</v>
      </c>
      <c r="C79" s="205">
        <v>9855406.5936999992</v>
      </c>
      <c r="D79" s="205">
        <v>779229.03159999999</v>
      </c>
      <c r="E79" s="199">
        <v>1840.046</v>
      </c>
      <c r="F79" s="83">
        <v>1460</v>
      </c>
      <c r="G79" s="76">
        <f t="shared" si="19"/>
        <v>20</v>
      </c>
      <c r="H79" s="118">
        <f t="shared" si="34"/>
        <v>1840.046</v>
      </c>
      <c r="I79" s="77">
        <f t="shared" si="39"/>
        <v>6.9444444444444447E-4</v>
      </c>
      <c r="J79" s="77">
        <f t="shared" si="21"/>
        <v>3.5200000000000002E-2</v>
      </c>
      <c r="K79" s="77">
        <f t="shared" si="22"/>
        <v>9.7264640000000011E-4</v>
      </c>
      <c r="L79" s="77">
        <f t="shared" si="29"/>
        <v>0.71397420937808886</v>
      </c>
      <c r="M79" s="77">
        <v>150</v>
      </c>
      <c r="N79" s="77">
        <f t="shared" si="30"/>
        <v>0.33990712675732648</v>
      </c>
      <c r="O79" s="77">
        <f t="shared" si="31"/>
        <v>2.5981609156833185E-2</v>
      </c>
      <c r="P79" s="93">
        <f t="shared" si="36"/>
        <v>1859.2170000000001</v>
      </c>
      <c r="Q79" s="78">
        <f t="shared" si="24"/>
        <v>1859.2170000000001</v>
      </c>
      <c r="R79" s="78">
        <f t="shared" si="25"/>
        <v>1859.1910183908433</v>
      </c>
      <c r="S79" s="79">
        <f t="shared" si="37"/>
        <v>-1.0499999999979081E-3</v>
      </c>
      <c r="T79" s="78">
        <f t="shared" si="32"/>
        <v>1839.046</v>
      </c>
      <c r="U79" s="78">
        <f>1</f>
        <v>1</v>
      </c>
      <c r="V79" s="78">
        <f t="shared" si="35"/>
        <v>20.145018390843234</v>
      </c>
      <c r="W79" s="77">
        <f t="shared" si="33"/>
        <v>20.171000000000049</v>
      </c>
      <c r="X79" s="75"/>
      <c r="Y79" s="75"/>
      <c r="Z79" s="80"/>
      <c r="AA79" s="80"/>
      <c r="AB79" s="119"/>
      <c r="AC79" s="81">
        <f t="shared" si="40"/>
        <v>40</v>
      </c>
      <c r="AD79" s="81">
        <f t="shared" si="27"/>
        <v>35.200000000000003</v>
      </c>
      <c r="AE79" s="81">
        <f t="shared" si="38"/>
        <v>2.4</v>
      </c>
      <c r="AF79" s="82" t="str">
        <f t="shared" si="38"/>
        <v>PN10</v>
      </c>
      <c r="AG79" s="52"/>
    </row>
    <row r="80" spans="1:33" x14ac:dyDescent="0.25">
      <c r="A80" s="117"/>
      <c r="B80" s="208" t="s">
        <v>161</v>
      </c>
      <c r="C80" s="205">
        <v>9855424.9903999995</v>
      </c>
      <c r="D80" s="205">
        <v>779221.18530000001</v>
      </c>
      <c r="E80" s="199">
        <v>1840.0260000000001</v>
      </c>
      <c r="F80" s="83">
        <v>1480</v>
      </c>
      <c r="G80" s="76">
        <f t="shared" ref="G80:G143" si="41">F80-F79</f>
        <v>20</v>
      </c>
      <c r="H80" s="118">
        <f t="shared" si="34"/>
        <v>1840.0260000000001</v>
      </c>
      <c r="I80" s="77">
        <f t="shared" si="39"/>
        <v>6.9444444444444447E-4</v>
      </c>
      <c r="J80" s="77">
        <f t="shared" si="21"/>
        <v>3.5200000000000002E-2</v>
      </c>
      <c r="K80" s="77">
        <f t="shared" si="22"/>
        <v>9.7264640000000011E-4</v>
      </c>
      <c r="L80" s="77">
        <f t="shared" si="29"/>
        <v>0.71397420937808886</v>
      </c>
      <c r="M80" s="77">
        <v>150</v>
      </c>
      <c r="N80" s="77">
        <f t="shared" si="30"/>
        <v>0.33990712675732648</v>
      </c>
      <c r="O80" s="77">
        <f t="shared" si="31"/>
        <v>2.5981609156833185E-2</v>
      </c>
      <c r="P80" s="93">
        <f t="shared" si="36"/>
        <v>1859.2170000000001</v>
      </c>
      <c r="Q80" s="78">
        <f t="shared" si="24"/>
        <v>1859.2170000000001</v>
      </c>
      <c r="R80" s="78">
        <f t="shared" si="25"/>
        <v>1859.1910183908433</v>
      </c>
      <c r="S80" s="79">
        <f t="shared" si="37"/>
        <v>-9.9999999999909059E-4</v>
      </c>
      <c r="T80" s="78">
        <f t="shared" si="32"/>
        <v>1839.0260000000001</v>
      </c>
      <c r="U80" s="78">
        <f>1</f>
        <v>1</v>
      </c>
      <c r="V80" s="78">
        <f t="shared" si="35"/>
        <v>20.165018390843215</v>
      </c>
      <c r="W80" s="77">
        <f t="shared" si="33"/>
        <v>20.191000000000031</v>
      </c>
      <c r="X80" s="75"/>
      <c r="Y80" s="75"/>
      <c r="Z80" s="80"/>
      <c r="AA80" s="80"/>
      <c r="AB80" s="119"/>
      <c r="AC80" s="81">
        <f t="shared" si="40"/>
        <v>40</v>
      </c>
      <c r="AD80" s="81">
        <f t="shared" si="27"/>
        <v>35.200000000000003</v>
      </c>
      <c r="AE80" s="81">
        <f t="shared" si="38"/>
        <v>2.4</v>
      </c>
      <c r="AF80" s="82" t="str">
        <f t="shared" si="38"/>
        <v>PN10</v>
      </c>
      <c r="AG80" s="52"/>
    </row>
    <row r="81" spans="1:33" x14ac:dyDescent="0.25">
      <c r="A81" s="117"/>
      <c r="B81" s="207" t="s">
        <v>162</v>
      </c>
      <c r="C81" s="205">
        <v>9855443.3870000001</v>
      </c>
      <c r="D81" s="205">
        <v>779213.33900000004</v>
      </c>
      <c r="E81" s="199">
        <v>1840.07</v>
      </c>
      <c r="F81" s="83">
        <v>1500</v>
      </c>
      <c r="G81" s="76">
        <f t="shared" si="41"/>
        <v>20</v>
      </c>
      <c r="H81" s="118">
        <f t="shared" si="34"/>
        <v>1840.07</v>
      </c>
      <c r="I81" s="77">
        <f t="shared" si="39"/>
        <v>6.9444444444444447E-4</v>
      </c>
      <c r="J81" s="77">
        <f t="shared" si="21"/>
        <v>3.5200000000000002E-2</v>
      </c>
      <c r="K81" s="77">
        <f t="shared" si="22"/>
        <v>9.7264640000000011E-4</v>
      </c>
      <c r="L81" s="77">
        <f t="shared" si="29"/>
        <v>0.71397420937808886</v>
      </c>
      <c r="M81" s="77">
        <v>150</v>
      </c>
      <c r="N81" s="77">
        <f t="shared" si="30"/>
        <v>0.33990712675732648</v>
      </c>
      <c r="O81" s="77">
        <f t="shared" si="31"/>
        <v>2.5981609156833185E-2</v>
      </c>
      <c r="P81" s="93">
        <f t="shared" si="36"/>
        <v>1859.2170000000001</v>
      </c>
      <c r="Q81" s="78">
        <f t="shared" si="24"/>
        <v>1859.2170000000001</v>
      </c>
      <c r="R81" s="78">
        <f t="shared" si="25"/>
        <v>1859.1910183908433</v>
      </c>
      <c r="S81" s="79">
        <f t="shared" si="37"/>
        <v>2.1999999999934516E-3</v>
      </c>
      <c r="T81" s="78">
        <f t="shared" si="32"/>
        <v>1839.07</v>
      </c>
      <c r="U81" s="78">
        <f>1</f>
        <v>1</v>
      </c>
      <c r="V81" s="78">
        <f t="shared" si="35"/>
        <v>20.121018390843346</v>
      </c>
      <c r="W81" s="77">
        <f t="shared" si="33"/>
        <v>20.147000000000162</v>
      </c>
      <c r="X81" s="75"/>
      <c r="Y81" s="75"/>
      <c r="Z81" s="80"/>
      <c r="AA81" s="80"/>
      <c r="AB81" s="119"/>
      <c r="AC81" s="81">
        <f t="shared" si="40"/>
        <v>40</v>
      </c>
      <c r="AD81" s="81">
        <f t="shared" si="27"/>
        <v>35.200000000000003</v>
      </c>
      <c r="AE81" s="81">
        <f t="shared" si="38"/>
        <v>2.4</v>
      </c>
      <c r="AF81" s="82" t="str">
        <f t="shared" si="38"/>
        <v>PN10</v>
      </c>
      <c r="AG81" s="52"/>
    </row>
    <row r="82" spans="1:33" x14ac:dyDescent="0.25">
      <c r="A82" s="117"/>
      <c r="B82" s="208" t="s">
        <v>163</v>
      </c>
      <c r="C82" s="205">
        <v>9855461.7836000007</v>
      </c>
      <c r="D82" s="205">
        <v>779205.49280000001</v>
      </c>
      <c r="E82" s="199">
        <v>1840.0820000000001</v>
      </c>
      <c r="F82" s="83">
        <v>1520</v>
      </c>
      <c r="G82" s="76">
        <f t="shared" si="41"/>
        <v>20</v>
      </c>
      <c r="H82" s="118">
        <f t="shared" si="34"/>
        <v>1840.0820000000001</v>
      </c>
      <c r="I82" s="77">
        <f t="shared" si="39"/>
        <v>6.9444444444444447E-4</v>
      </c>
      <c r="J82" s="77">
        <f t="shared" si="21"/>
        <v>3.5200000000000002E-2</v>
      </c>
      <c r="K82" s="77">
        <f t="shared" si="22"/>
        <v>9.7264640000000011E-4</v>
      </c>
      <c r="L82" s="77">
        <f t="shared" si="29"/>
        <v>0.71397420937808886</v>
      </c>
      <c r="M82" s="77">
        <v>150</v>
      </c>
      <c r="N82" s="77">
        <f t="shared" si="30"/>
        <v>0.33990712675732648</v>
      </c>
      <c r="O82" s="77">
        <f t="shared" si="31"/>
        <v>2.5981609156833185E-2</v>
      </c>
      <c r="P82" s="93">
        <f t="shared" si="36"/>
        <v>1859.2170000000001</v>
      </c>
      <c r="Q82" s="78">
        <f t="shared" si="24"/>
        <v>1859.2170000000001</v>
      </c>
      <c r="R82" s="78">
        <f t="shared" si="25"/>
        <v>1859.1910183908433</v>
      </c>
      <c r="S82" s="79">
        <f t="shared" si="37"/>
        <v>6.0000000000854921E-4</v>
      </c>
      <c r="T82" s="78">
        <f t="shared" si="32"/>
        <v>1839.0820000000001</v>
      </c>
      <c r="U82" s="78">
        <f>1</f>
        <v>1</v>
      </c>
      <c r="V82" s="78">
        <f t="shared" si="35"/>
        <v>20.109018390843175</v>
      </c>
      <c r="W82" s="77">
        <f t="shared" si="33"/>
        <v>20.134999999999991</v>
      </c>
      <c r="X82" s="75"/>
      <c r="Y82" s="75"/>
      <c r="Z82" s="80"/>
      <c r="AA82" s="80"/>
      <c r="AB82" s="119"/>
      <c r="AC82" s="81">
        <f t="shared" si="40"/>
        <v>40</v>
      </c>
      <c r="AD82" s="81">
        <f t="shared" si="27"/>
        <v>35.200000000000003</v>
      </c>
      <c r="AE82" s="81">
        <f t="shared" si="38"/>
        <v>2.4</v>
      </c>
      <c r="AF82" s="82" t="str">
        <f t="shared" si="38"/>
        <v>PN10</v>
      </c>
      <c r="AG82" s="52"/>
    </row>
    <row r="83" spans="1:33" x14ac:dyDescent="0.25">
      <c r="A83" s="117"/>
      <c r="B83" s="207" t="s">
        <v>164</v>
      </c>
      <c r="C83" s="205">
        <v>9855480.1802999992</v>
      </c>
      <c r="D83" s="205">
        <v>779197.64650000003</v>
      </c>
      <c r="E83" s="199">
        <v>1840.06</v>
      </c>
      <c r="F83" s="83">
        <v>1540</v>
      </c>
      <c r="G83" s="76">
        <f t="shared" si="41"/>
        <v>20</v>
      </c>
      <c r="H83" s="118">
        <f t="shared" si="34"/>
        <v>1840.06</v>
      </c>
      <c r="I83" s="77">
        <f t="shared" si="39"/>
        <v>6.9444444444444447E-4</v>
      </c>
      <c r="J83" s="77">
        <f t="shared" si="21"/>
        <v>3.5200000000000002E-2</v>
      </c>
      <c r="K83" s="77">
        <f t="shared" si="22"/>
        <v>9.7264640000000011E-4</v>
      </c>
      <c r="L83" s="77">
        <f t="shared" si="29"/>
        <v>0.71397420937808886</v>
      </c>
      <c r="M83" s="77">
        <v>150</v>
      </c>
      <c r="N83" s="77">
        <f t="shared" si="30"/>
        <v>0.33990712675732648</v>
      </c>
      <c r="O83" s="77">
        <f t="shared" si="31"/>
        <v>2.5981609156833185E-2</v>
      </c>
      <c r="P83" s="93">
        <f t="shared" si="36"/>
        <v>1859.2170000000001</v>
      </c>
      <c r="Q83" s="78">
        <f t="shared" si="24"/>
        <v>1859.2170000000001</v>
      </c>
      <c r="R83" s="78">
        <f t="shared" si="25"/>
        <v>1859.1910183908433</v>
      </c>
      <c r="S83" s="79">
        <f t="shared" si="37"/>
        <v>-1.1000000000080945E-3</v>
      </c>
      <c r="T83" s="78">
        <f t="shared" si="32"/>
        <v>1839.06</v>
      </c>
      <c r="U83" s="78">
        <f>1</f>
        <v>1</v>
      </c>
      <c r="V83" s="78">
        <f t="shared" si="35"/>
        <v>20.131018390843337</v>
      </c>
      <c r="W83" s="77">
        <f t="shared" si="33"/>
        <v>20.157000000000153</v>
      </c>
      <c r="X83" s="75"/>
      <c r="Y83" s="75"/>
      <c r="Z83" s="80"/>
      <c r="AA83" s="80"/>
      <c r="AB83" s="119"/>
      <c r="AC83" s="81">
        <f t="shared" si="40"/>
        <v>40</v>
      </c>
      <c r="AD83" s="81">
        <f t="shared" si="27"/>
        <v>35.200000000000003</v>
      </c>
      <c r="AE83" s="81">
        <f t="shared" si="38"/>
        <v>2.4</v>
      </c>
      <c r="AF83" s="82" t="str">
        <f t="shared" si="38"/>
        <v>PN10</v>
      </c>
      <c r="AG83" s="52"/>
    </row>
    <row r="84" spans="1:33" x14ac:dyDescent="0.25">
      <c r="A84" s="117"/>
      <c r="B84" s="208" t="s">
        <v>165</v>
      </c>
      <c r="C84" s="205">
        <v>9855498.5768999998</v>
      </c>
      <c r="D84" s="205">
        <v>779189.8003</v>
      </c>
      <c r="E84" s="199">
        <v>1840.0350000000001</v>
      </c>
      <c r="F84" s="83">
        <v>1560</v>
      </c>
      <c r="G84" s="76">
        <f t="shared" si="41"/>
        <v>20</v>
      </c>
      <c r="H84" s="118">
        <f t="shared" si="34"/>
        <v>1840.0350000000001</v>
      </c>
      <c r="I84" s="77">
        <f t="shared" si="39"/>
        <v>6.9444444444444447E-4</v>
      </c>
      <c r="J84" s="77">
        <f t="shared" si="21"/>
        <v>3.5200000000000002E-2</v>
      </c>
      <c r="K84" s="77">
        <f t="shared" si="22"/>
        <v>9.7264640000000011E-4</v>
      </c>
      <c r="L84" s="77">
        <f t="shared" si="29"/>
        <v>0.71397420937808886</v>
      </c>
      <c r="M84" s="77">
        <v>150</v>
      </c>
      <c r="N84" s="77">
        <f t="shared" si="30"/>
        <v>0.33990712675732648</v>
      </c>
      <c r="O84" s="77">
        <f t="shared" si="31"/>
        <v>2.5981609156833185E-2</v>
      </c>
      <c r="P84" s="93">
        <f t="shared" si="36"/>
        <v>1859.2170000000001</v>
      </c>
      <c r="Q84" s="78">
        <f t="shared" si="24"/>
        <v>1859.2170000000001</v>
      </c>
      <c r="R84" s="78">
        <f t="shared" si="25"/>
        <v>1859.1910183908433</v>
      </c>
      <c r="S84" s="79">
        <f t="shared" si="37"/>
        <v>-1.2499999999931789E-3</v>
      </c>
      <c r="T84" s="78">
        <f t="shared" si="32"/>
        <v>1839.0350000000001</v>
      </c>
      <c r="U84" s="78">
        <f>1</f>
        <v>1</v>
      </c>
      <c r="V84" s="78">
        <f t="shared" si="35"/>
        <v>20.156018390843201</v>
      </c>
      <c r="W84" s="77">
        <f t="shared" si="33"/>
        <v>20.182000000000016</v>
      </c>
      <c r="X84" s="75"/>
      <c r="Y84" s="75"/>
      <c r="Z84" s="80"/>
      <c r="AA84" s="80"/>
      <c r="AB84" s="119"/>
      <c r="AC84" s="81">
        <f t="shared" si="40"/>
        <v>40</v>
      </c>
      <c r="AD84" s="81">
        <f t="shared" si="27"/>
        <v>35.200000000000003</v>
      </c>
      <c r="AE84" s="81">
        <f t="shared" si="38"/>
        <v>2.4</v>
      </c>
      <c r="AF84" s="82" t="str">
        <f t="shared" si="38"/>
        <v>PN10</v>
      </c>
      <c r="AG84" s="52"/>
    </row>
    <row r="85" spans="1:33" x14ac:dyDescent="0.25">
      <c r="A85" s="117"/>
      <c r="B85" s="207" t="s">
        <v>166</v>
      </c>
      <c r="C85" s="205">
        <v>9855516.9735000003</v>
      </c>
      <c r="D85" s="205">
        <v>779181.95400000003</v>
      </c>
      <c r="E85" s="199">
        <v>1840.0219999999999</v>
      </c>
      <c r="F85" s="83">
        <v>1580</v>
      </c>
      <c r="G85" s="76">
        <f t="shared" si="41"/>
        <v>20</v>
      </c>
      <c r="H85" s="118">
        <f t="shared" si="34"/>
        <v>1840.0219999999999</v>
      </c>
      <c r="I85" s="77">
        <f t="shared" si="39"/>
        <v>6.9444444444444447E-4</v>
      </c>
      <c r="J85" s="77">
        <f t="shared" si="21"/>
        <v>3.5200000000000002E-2</v>
      </c>
      <c r="K85" s="77">
        <f t="shared" si="22"/>
        <v>9.7264640000000011E-4</v>
      </c>
      <c r="L85" s="77">
        <f t="shared" si="29"/>
        <v>0.71397420937808886</v>
      </c>
      <c r="M85" s="77">
        <v>150</v>
      </c>
      <c r="N85" s="77">
        <f t="shared" si="30"/>
        <v>0.33990712675732648</v>
      </c>
      <c r="O85" s="77">
        <f t="shared" si="31"/>
        <v>2.5981609156833185E-2</v>
      </c>
      <c r="P85" s="93">
        <f t="shared" si="36"/>
        <v>1859.2170000000001</v>
      </c>
      <c r="Q85" s="78">
        <f t="shared" si="24"/>
        <v>1859.2170000000001</v>
      </c>
      <c r="R85" s="78">
        <f t="shared" si="25"/>
        <v>1859.1910183908433</v>
      </c>
      <c r="S85" s="79">
        <f t="shared" si="37"/>
        <v>-6.5000000000736691E-4</v>
      </c>
      <c r="T85" s="78">
        <f t="shared" si="32"/>
        <v>1839.0219999999999</v>
      </c>
      <c r="U85" s="78">
        <f>1</f>
        <v>1</v>
      </c>
      <c r="V85" s="78">
        <f t="shared" si="35"/>
        <v>20.169018390843348</v>
      </c>
      <c r="W85" s="77">
        <f t="shared" si="33"/>
        <v>20.195000000000164</v>
      </c>
      <c r="X85" s="75"/>
      <c r="Y85" s="75"/>
      <c r="Z85" s="80"/>
      <c r="AA85" s="80"/>
      <c r="AB85" s="119"/>
      <c r="AC85" s="81">
        <f t="shared" si="40"/>
        <v>40</v>
      </c>
      <c r="AD85" s="81">
        <f t="shared" si="27"/>
        <v>35.200000000000003</v>
      </c>
      <c r="AE85" s="81">
        <f t="shared" si="38"/>
        <v>2.4</v>
      </c>
      <c r="AF85" s="82" t="str">
        <f t="shared" si="38"/>
        <v>PN10</v>
      </c>
      <c r="AG85" s="52"/>
    </row>
    <row r="86" spans="1:33" x14ac:dyDescent="0.25">
      <c r="A86" s="117"/>
      <c r="B86" s="208" t="s">
        <v>167</v>
      </c>
      <c r="C86" s="205">
        <v>9855535.3702000007</v>
      </c>
      <c r="D86" s="205">
        <v>779174.10770000005</v>
      </c>
      <c r="E86" s="199">
        <v>1840.019</v>
      </c>
      <c r="F86" s="83">
        <v>1600</v>
      </c>
      <c r="G86" s="76">
        <f t="shared" si="41"/>
        <v>20</v>
      </c>
      <c r="H86" s="118">
        <f t="shared" si="34"/>
        <v>1840.019</v>
      </c>
      <c r="I86" s="77">
        <f t="shared" si="39"/>
        <v>6.9444444444444447E-4</v>
      </c>
      <c r="J86" s="77">
        <f t="shared" si="21"/>
        <v>3.5200000000000002E-2</v>
      </c>
      <c r="K86" s="77">
        <f t="shared" si="22"/>
        <v>9.7264640000000011E-4</v>
      </c>
      <c r="L86" s="77">
        <f t="shared" si="29"/>
        <v>0.71397420937808886</v>
      </c>
      <c r="M86" s="77">
        <v>150</v>
      </c>
      <c r="N86" s="77">
        <f t="shared" si="30"/>
        <v>0.33990712675732648</v>
      </c>
      <c r="O86" s="77">
        <f t="shared" si="31"/>
        <v>2.5981609156833185E-2</v>
      </c>
      <c r="P86" s="93">
        <f t="shared" si="36"/>
        <v>1859.2170000000001</v>
      </c>
      <c r="Q86" s="78">
        <f t="shared" si="24"/>
        <v>1859.2170000000001</v>
      </c>
      <c r="R86" s="78">
        <f t="shared" si="25"/>
        <v>1859.1910183908433</v>
      </c>
      <c r="S86" s="79">
        <f t="shared" si="37"/>
        <v>-1.4999999999645297E-4</v>
      </c>
      <c r="T86" s="78">
        <f t="shared" si="32"/>
        <v>1839.019</v>
      </c>
      <c r="U86" s="78">
        <f>1</f>
        <v>1</v>
      </c>
      <c r="V86" s="78">
        <f t="shared" si="35"/>
        <v>20.172018390843277</v>
      </c>
      <c r="W86" s="77">
        <f t="shared" si="33"/>
        <v>20.198000000000093</v>
      </c>
      <c r="X86" s="75"/>
      <c r="Y86" s="75"/>
      <c r="Z86" s="80"/>
      <c r="AA86" s="80"/>
      <c r="AB86" s="119"/>
      <c r="AC86" s="81">
        <f t="shared" si="40"/>
        <v>40</v>
      </c>
      <c r="AD86" s="81">
        <f t="shared" si="27"/>
        <v>35.200000000000003</v>
      </c>
      <c r="AE86" s="81">
        <f t="shared" si="38"/>
        <v>2.4</v>
      </c>
      <c r="AF86" s="82" t="str">
        <f t="shared" si="38"/>
        <v>PN10</v>
      </c>
      <c r="AG86" s="52"/>
    </row>
    <row r="87" spans="1:33" x14ac:dyDescent="0.25">
      <c r="A87" s="117"/>
      <c r="B87" s="207" t="s">
        <v>168</v>
      </c>
      <c r="C87" s="205">
        <v>9855553.7667999994</v>
      </c>
      <c r="D87" s="205">
        <v>779166.26150000002</v>
      </c>
      <c r="E87" s="199">
        <v>1840.0219999999999</v>
      </c>
      <c r="F87" s="83">
        <v>1620</v>
      </c>
      <c r="G87" s="76">
        <f t="shared" si="41"/>
        <v>20</v>
      </c>
      <c r="H87" s="118">
        <f t="shared" si="34"/>
        <v>1840.0219999999999</v>
      </c>
      <c r="I87" s="77">
        <f t="shared" si="39"/>
        <v>6.9444444444444447E-4</v>
      </c>
      <c r="J87" s="77">
        <f t="shared" si="21"/>
        <v>3.5200000000000002E-2</v>
      </c>
      <c r="K87" s="77">
        <f t="shared" si="22"/>
        <v>9.7264640000000011E-4</v>
      </c>
      <c r="L87" s="77">
        <f t="shared" si="29"/>
        <v>0.71397420937808886</v>
      </c>
      <c r="M87" s="77">
        <v>150</v>
      </c>
      <c r="N87" s="77">
        <f t="shared" si="30"/>
        <v>0.33990712675732648</v>
      </c>
      <c r="O87" s="77">
        <f t="shared" si="31"/>
        <v>2.5981609156833185E-2</v>
      </c>
      <c r="P87" s="93">
        <f t="shared" si="36"/>
        <v>1859.2170000000001</v>
      </c>
      <c r="Q87" s="78">
        <f t="shared" si="24"/>
        <v>1859.2170000000001</v>
      </c>
      <c r="R87" s="78">
        <f t="shared" si="25"/>
        <v>1859.1910183908433</v>
      </c>
      <c r="S87" s="79">
        <f t="shared" si="37"/>
        <v>1.4999999999645297E-4</v>
      </c>
      <c r="T87" s="78">
        <f t="shared" si="32"/>
        <v>1839.0219999999999</v>
      </c>
      <c r="U87" s="78">
        <f>1</f>
        <v>1</v>
      </c>
      <c r="V87" s="78">
        <f t="shared" si="35"/>
        <v>20.169018390843348</v>
      </c>
      <c r="W87" s="77">
        <f t="shared" si="33"/>
        <v>20.195000000000164</v>
      </c>
      <c r="X87" s="75"/>
      <c r="Y87" s="75"/>
      <c r="Z87" s="80"/>
      <c r="AA87" s="80"/>
      <c r="AB87" s="119"/>
      <c r="AC87" s="81">
        <f t="shared" si="40"/>
        <v>40</v>
      </c>
      <c r="AD87" s="81">
        <f t="shared" si="27"/>
        <v>35.200000000000003</v>
      </c>
      <c r="AE87" s="81">
        <f t="shared" si="38"/>
        <v>2.4</v>
      </c>
      <c r="AF87" s="82" t="str">
        <f t="shared" si="38"/>
        <v>PN10</v>
      </c>
      <c r="AG87" s="52"/>
    </row>
    <row r="88" spans="1:33" x14ac:dyDescent="0.25">
      <c r="A88" s="117"/>
      <c r="B88" s="208" t="s">
        <v>169</v>
      </c>
      <c r="C88" s="205">
        <v>9855572.1634999998</v>
      </c>
      <c r="D88" s="205">
        <v>779158.41520000005</v>
      </c>
      <c r="E88" s="199">
        <v>1840.009</v>
      </c>
      <c r="F88" s="83">
        <v>1640</v>
      </c>
      <c r="G88" s="76">
        <f t="shared" si="41"/>
        <v>20</v>
      </c>
      <c r="H88" s="118">
        <f t="shared" si="34"/>
        <v>1840.009</v>
      </c>
      <c r="I88" s="77">
        <f t="shared" si="39"/>
        <v>6.9444444444444447E-4</v>
      </c>
      <c r="J88" s="77">
        <f t="shared" si="21"/>
        <v>3.5200000000000002E-2</v>
      </c>
      <c r="K88" s="77">
        <f t="shared" si="22"/>
        <v>9.7264640000000011E-4</v>
      </c>
      <c r="L88" s="77">
        <f t="shared" si="29"/>
        <v>0.71397420937808886</v>
      </c>
      <c r="M88" s="77">
        <v>150</v>
      </c>
      <c r="N88" s="77">
        <f t="shared" si="30"/>
        <v>0.33990712675732648</v>
      </c>
      <c r="O88" s="77">
        <f t="shared" si="31"/>
        <v>2.5981609156833185E-2</v>
      </c>
      <c r="P88" s="93">
        <f t="shared" si="36"/>
        <v>1859.2170000000001</v>
      </c>
      <c r="Q88" s="78">
        <f t="shared" si="24"/>
        <v>1859.2170000000001</v>
      </c>
      <c r="R88" s="78">
        <f t="shared" si="25"/>
        <v>1859.1910183908433</v>
      </c>
      <c r="S88" s="79">
        <f t="shared" si="37"/>
        <v>-6.4999999999599818E-4</v>
      </c>
      <c r="T88" s="78">
        <f t="shared" si="32"/>
        <v>1839.009</v>
      </c>
      <c r="U88" s="78">
        <f>1</f>
        <v>1</v>
      </c>
      <c r="V88" s="78">
        <f t="shared" si="35"/>
        <v>20.182018390843268</v>
      </c>
      <c r="W88" s="77">
        <f t="shared" si="33"/>
        <v>20.208000000000084</v>
      </c>
      <c r="X88" s="75"/>
      <c r="Y88" s="75"/>
      <c r="Z88" s="80"/>
      <c r="AA88" s="80"/>
      <c r="AB88" s="119"/>
      <c r="AC88" s="81">
        <f t="shared" si="40"/>
        <v>40</v>
      </c>
      <c r="AD88" s="81">
        <f t="shared" si="27"/>
        <v>35.200000000000003</v>
      </c>
      <c r="AE88" s="81">
        <f t="shared" si="38"/>
        <v>2.4</v>
      </c>
      <c r="AF88" s="82" t="str">
        <f t="shared" si="38"/>
        <v>PN10</v>
      </c>
      <c r="AG88" s="52"/>
    </row>
    <row r="89" spans="1:33" x14ac:dyDescent="0.25">
      <c r="A89" s="117"/>
      <c r="B89" s="207" t="s">
        <v>170</v>
      </c>
      <c r="C89" s="205">
        <v>9855590.5601000004</v>
      </c>
      <c r="D89" s="205">
        <v>779150.56900000002</v>
      </c>
      <c r="E89" s="199">
        <v>1839.9680000000001</v>
      </c>
      <c r="F89" s="83">
        <v>1660</v>
      </c>
      <c r="G89" s="76">
        <f t="shared" si="41"/>
        <v>20</v>
      </c>
      <c r="H89" s="118">
        <f t="shared" si="34"/>
        <v>1839.9680000000001</v>
      </c>
      <c r="I89" s="77">
        <f t="shared" si="39"/>
        <v>6.9444444444444447E-4</v>
      </c>
      <c r="J89" s="77">
        <f t="shared" si="21"/>
        <v>3.5200000000000002E-2</v>
      </c>
      <c r="K89" s="77">
        <f t="shared" si="22"/>
        <v>9.7264640000000011E-4</v>
      </c>
      <c r="L89" s="77">
        <f t="shared" si="29"/>
        <v>0.71397420937808886</v>
      </c>
      <c r="M89" s="77">
        <v>150</v>
      </c>
      <c r="N89" s="77">
        <f t="shared" si="30"/>
        <v>0.33990712675732648</v>
      </c>
      <c r="O89" s="77">
        <f t="shared" si="31"/>
        <v>2.5981609156833185E-2</v>
      </c>
      <c r="P89" s="93">
        <f t="shared" si="36"/>
        <v>1859.2170000000001</v>
      </c>
      <c r="Q89" s="78">
        <f t="shared" si="24"/>
        <v>1859.2170000000001</v>
      </c>
      <c r="R89" s="78">
        <f t="shared" si="25"/>
        <v>1859.1910183908433</v>
      </c>
      <c r="S89" s="79">
        <f t="shared" si="37"/>
        <v>-2.0499999999969987E-3</v>
      </c>
      <c r="T89" s="78">
        <f t="shared" si="32"/>
        <v>1838.9680000000001</v>
      </c>
      <c r="U89" s="78">
        <f>1</f>
        <v>1</v>
      </c>
      <c r="V89" s="78">
        <f t="shared" si="35"/>
        <v>20.223018390843208</v>
      </c>
      <c r="W89" s="77">
        <f t="shared" si="33"/>
        <v>20.249000000000024</v>
      </c>
      <c r="X89" s="75"/>
      <c r="Y89" s="75"/>
      <c r="Z89" s="80"/>
      <c r="AA89" s="80"/>
      <c r="AB89" s="119"/>
      <c r="AC89" s="81">
        <f t="shared" si="40"/>
        <v>40</v>
      </c>
      <c r="AD89" s="81">
        <f t="shared" si="27"/>
        <v>35.200000000000003</v>
      </c>
      <c r="AE89" s="81">
        <f t="shared" si="38"/>
        <v>2.4</v>
      </c>
      <c r="AF89" s="82" t="str">
        <f t="shared" si="38"/>
        <v>PN10</v>
      </c>
      <c r="AG89" s="52"/>
    </row>
    <row r="90" spans="1:33" x14ac:dyDescent="0.25">
      <c r="A90" s="117"/>
      <c r="B90" s="208" t="s">
        <v>171</v>
      </c>
      <c r="C90" s="205">
        <v>9855608.9567000009</v>
      </c>
      <c r="D90" s="205">
        <v>779142.72270000004</v>
      </c>
      <c r="E90" s="199">
        <v>1839.923</v>
      </c>
      <c r="F90" s="83">
        <v>1680</v>
      </c>
      <c r="G90" s="76">
        <f t="shared" si="41"/>
        <v>20</v>
      </c>
      <c r="H90" s="118">
        <f t="shared" si="34"/>
        <v>1839.923</v>
      </c>
      <c r="I90" s="77">
        <f t="shared" si="39"/>
        <v>6.9444444444444447E-4</v>
      </c>
      <c r="J90" s="77">
        <f t="shared" si="21"/>
        <v>3.5200000000000002E-2</v>
      </c>
      <c r="K90" s="77">
        <f t="shared" si="22"/>
        <v>9.7264640000000011E-4</v>
      </c>
      <c r="L90" s="77">
        <f t="shared" si="29"/>
        <v>0.71397420937808886</v>
      </c>
      <c r="M90" s="77">
        <v>150</v>
      </c>
      <c r="N90" s="77">
        <f t="shared" si="30"/>
        <v>0.33990712675732648</v>
      </c>
      <c r="O90" s="77">
        <f t="shared" si="31"/>
        <v>2.5981609156833185E-2</v>
      </c>
      <c r="P90" s="93">
        <f t="shared" si="36"/>
        <v>1859.2170000000001</v>
      </c>
      <c r="Q90" s="78">
        <f t="shared" si="24"/>
        <v>1859.2170000000001</v>
      </c>
      <c r="R90" s="78">
        <f t="shared" si="25"/>
        <v>1859.1910183908433</v>
      </c>
      <c r="S90" s="79">
        <f t="shared" si="37"/>
        <v>-2.250000000003638E-3</v>
      </c>
      <c r="T90" s="78">
        <f t="shared" si="32"/>
        <v>1838.923</v>
      </c>
      <c r="U90" s="78">
        <f>1</f>
        <v>1</v>
      </c>
      <c r="V90" s="78">
        <f t="shared" si="35"/>
        <v>20.268018390843281</v>
      </c>
      <c r="W90" s="77">
        <f t="shared" si="33"/>
        <v>20.294000000000096</v>
      </c>
      <c r="X90" s="75"/>
      <c r="Y90" s="75"/>
      <c r="Z90" s="80"/>
      <c r="AA90" s="80"/>
      <c r="AB90" s="119"/>
      <c r="AC90" s="81">
        <f t="shared" si="40"/>
        <v>40</v>
      </c>
      <c r="AD90" s="81">
        <f t="shared" si="27"/>
        <v>35.200000000000003</v>
      </c>
      <c r="AE90" s="81">
        <f t="shared" si="38"/>
        <v>2.4</v>
      </c>
      <c r="AF90" s="82" t="str">
        <f t="shared" si="38"/>
        <v>PN10</v>
      </c>
      <c r="AG90" s="52"/>
    </row>
    <row r="91" spans="1:33" x14ac:dyDescent="0.25">
      <c r="A91" s="117"/>
      <c r="B91" s="207" t="s">
        <v>172</v>
      </c>
      <c r="C91" s="205">
        <v>9855627.3533999994</v>
      </c>
      <c r="D91" s="205">
        <v>779134.87639999995</v>
      </c>
      <c r="E91" s="199">
        <v>1839.8979999999999</v>
      </c>
      <c r="F91" s="83">
        <v>1700</v>
      </c>
      <c r="G91" s="76">
        <f t="shared" si="41"/>
        <v>20</v>
      </c>
      <c r="H91" s="118">
        <f t="shared" si="34"/>
        <v>1839.8979999999999</v>
      </c>
      <c r="I91" s="77">
        <f t="shared" si="39"/>
        <v>6.9444444444444447E-4</v>
      </c>
      <c r="J91" s="77">
        <f t="shared" si="21"/>
        <v>3.5200000000000002E-2</v>
      </c>
      <c r="K91" s="77">
        <f t="shared" si="22"/>
        <v>9.7264640000000011E-4</v>
      </c>
      <c r="L91" s="77">
        <f t="shared" si="29"/>
        <v>0.71397420937808886</v>
      </c>
      <c r="M91" s="77">
        <v>150</v>
      </c>
      <c r="N91" s="77">
        <f t="shared" si="30"/>
        <v>0.33990712675732648</v>
      </c>
      <c r="O91" s="77">
        <f t="shared" si="31"/>
        <v>2.5981609156833185E-2</v>
      </c>
      <c r="P91" s="93">
        <f t="shared" si="36"/>
        <v>1859.2170000000001</v>
      </c>
      <c r="Q91" s="78">
        <f t="shared" si="24"/>
        <v>1859.2170000000001</v>
      </c>
      <c r="R91" s="78">
        <f t="shared" si="25"/>
        <v>1859.1910183908433</v>
      </c>
      <c r="S91" s="79">
        <f t="shared" si="37"/>
        <v>-1.2500000000045474E-3</v>
      </c>
      <c r="T91" s="78">
        <f t="shared" si="32"/>
        <v>1838.8979999999999</v>
      </c>
      <c r="U91" s="78">
        <f>1</f>
        <v>1</v>
      </c>
      <c r="V91" s="78">
        <f t="shared" si="35"/>
        <v>20.293018390843372</v>
      </c>
      <c r="W91" s="77">
        <f t="shared" si="33"/>
        <v>20.319000000000187</v>
      </c>
      <c r="X91" s="75"/>
      <c r="Y91" s="75"/>
      <c r="Z91" s="80"/>
      <c r="AA91" s="80"/>
      <c r="AB91" s="119"/>
      <c r="AC91" s="81">
        <f t="shared" si="40"/>
        <v>40</v>
      </c>
      <c r="AD91" s="81">
        <f t="shared" si="27"/>
        <v>35.200000000000003</v>
      </c>
      <c r="AE91" s="81">
        <f t="shared" si="38"/>
        <v>2.4</v>
      </c>
      <c r="AF91" s="82" t="str">
        <f t="shared" si="38"/>
        <v>PN10</v>
      </c>
      <c r="AG91" s="52"/>
    </row>
    <row r="92" spans="1:33" x14ac:dyDescent="0.25">
      <c r="A92" s="117"/>
      <c r="B92" s="208" t="s">
        <v>173</v>
      </c>
      <c r="C92" s="205">
        <v>9855645.75</v>
      </c>
      <c r="D92" s="205">
        <v>779127.03020000004</v>
      </c>
      <c r="E92" s="199">
        <v>1839.867</v>
      </c>
      <c r="F92" s="83">
        <v>1720</v>
      </c>
      <c r="G92" s="76">
        <f t="shared" si="41"/>
        <v>20</v>
      </c>
      <c r="H92" s="118">
        <f t="shared" si="34"/>
        <v>1839.867</v>
      </c>
      <c r="I92" s="77">
        <f t="shared" si="39"/>
        <v>6.9444444444444447E-4</v>
      </c>
      <c r="J92" s="77">
        <f t="shared" si="21"/>
        <v>3.5200000000000002E-2</v>
      </c>
      <c r="K92" s="77">
        <f t="shared" si="22"/>
        <v>9.7264640000000011E-4</v>
      </c>
      <c r="L92" s="77">
        <f t="shared" si="29"/>
        <v>0.71397420937808886</v>
      </c>
      <c r="M92" s="77">
        <v>150</v>
      </c>
      <c r="N92" s="77">
        <f t="shared" si="30"/>
        <v>0.33990712675732648</v>
      </c>
      <c r="O92" s="77">
        <f t="shared" si="31"/>
        <v>2.5981609156833185E-2</v>
      </c>
      <c r="P92" s="93">
        <f t="shared" si="36"/>
        <v>1859.2170000000001</v>
      </c>
      <c r="Q92" s="78">
        <f t="shared" si="24"/>
        <v>1859.2170000000001</v>
      </c>
      <c r="R92" s="78">
        <f t="shared" si="25"/>
        <v>1859.1910183908433</v>
      </c>
      <c r="S92" s="79">
        <f t="shared" si="37"/>
        <v>-1.5499999999974534E-3</v>
      </c>
      <c r="T92" s="78">
        <f t="shared" si="32"/>
        <v>1838.867</v>
      </c>
      <c r="U92" s="78">
        <f>1</f>
        <v>1</v>
      </c>
      <c r="V92" s="78">
        <f t="shared" si="35"/>
        <v>20.324018390843321</v>
      </c>
      <c r="W92" s="77">
        <f t="shared" si="33"/>
        <v>20.350000000000136</v>
      </c>
      <c r="X92" s="75"/>
      <c r="Y92" s="75"/>
      <c r="Z92" s="80"/>
      <c r="AA92" s="80"/>
      <c r="AB92" s="119"/>
      <c r="AC92" s="81">
        <f t="shared" si="40"/>
        <v>40</v>
      </c>
      <c r="AD92" s="81">
        <f t="shared" si="27"/>
        <v>35.200000000000003</v>
      </c>
      <c r="AE92" s="81">
        <f t="shared" si="38"/>
        <v>2.4</v>
      </c>
      <c r="AF92" s="82" t="str">
        <f t="shared" si="38"/>
        <v>PN10</v>
      </c>
      <c r="AG92" s="52"/>
    </row>
    <row r="93" spans="1:33" x14ac:dyDescent="0.25">
      <c r="A93" s="117"/>
      <c r="B93" s="207" t="s">
        <v>174</v>
      </c>
      <c r="C93" s="205">
        <v>9855664.1466000006</v>
      </c>
      <c r="D93" s="205">
        <v>779119.18389999995</v>
      </c>
      <c r="E93" s="199">
        <v>1839.806</v>
      </c>
      <c r="F93" s="83">
        <v>1740</v>
      </c>
      <c r="G93" s="76">
        <f t="shared" si="41"/>
        <v>20</v>
      </c>
      <c r="H93" s="118">
        <f t="shared" si="34"/>
        <v>1839.806</v>
      </c>
      <c r="I93" s="77">
        <f t="shared" si="39"/>
        <v>6.9444444444444447E-4</v>
      </c>
      <c r="J93" s="77">
        <f t="shared" si="21"/>
        <v>3.5200000000000002E-2</v>
      </c>
      <c r="K93" s="77">
        <f t="shared" si="22"/>
        <v>9.7264640000000011E-4</v>
      </c>
      <c r="L93" s="77">
        <f t="shared" si="29"/>
        <v>0.71397420937808886</v>
      </c>
      <c r="M93" s="77">
        <v>150</v>
      </c>
      <c r="N93" s="77">
        <f t="shared" si="30"/>
        <v>0.33990712675732648</v>
      </c>
      <c r="O93" s="77">
        <f t="shared" si="31"/>
        <v>2.5981609156833185E-2</v>
      </c>
      <c r="P93" s="93">
        <f t="shared" si="36"/>
        <v>1859.2170000000001</v>
      </c>
      <c r="Q93" s="78">
        <f t="shared" si="24"/>
        <v>1859.2170000000001</v>
      </c>
      <c r="R93" s="78">
        <f t="shared" si="25"/>
        <v>1859.1910183908433</v>
      </c>
      <c r="S93" s="79">
        <f t="shared" si="37"/>
        <v>-3.0499999999960893E-3</v>
      </c>
      <c r="T93" s="78">
        <f t="shared" si="32"/>
        <v>1838.806</v>
      </c>
      <c r="U93" s="78">
        <f>1</f>
        <v>1</v>
      </c>
      <c r="V93" s="78">
        <f t="shared" si="35"/>
        <v>20.385018390843243</v>
      </c>
      <c r="W93" s="77">
        <f t="shared" si="33"/>
        <v>20.411000000000058</v>
      </c>
      <c r="X93" s="75"/>
      <c r="Y93" s="75"/>
      <c r="Z93" s="80"/>
      <c r="AA93" s="80"/>
      <c r="AB93" s="119"/>
      <c r="AC93" s="81">
        <f t="shared" si="40"/>
        <v>40</v>
      </c>
      <c r="AD93" s="81">
        <f t="shared" si="27"/>
        <v>35.200000000000003</v>
      </c>
      <c r="AE93" s="81">
        <f t="shared" si="38"/>
        <v>2.4</v>
      </c>
      <c r="AF93" s="82" t="str">
        <f t="shared" si="38"/>
        <v>PN10</v>
      </c>
      <c r="AG93" s="52"/>
    </row>
    <row r="94" spans="1:33" x14ac:dyDescent="0.25">
      <c r="A94" s="117"/>
      <c r="B94" s="208" t="s">
        <v>175</v>
      </c>
      <c r="C94" s="205">
        <v>9855682.5432999991</v>
      </c>
      <c r="D94" s="205">
        <v>779111.33770000003</v>
      </c>
      <c r="E94" s="199">
        <v>1839.7909999999999</v>
      </c>
      <c r="F94" s="83">
        <v>1760</v>
      </c>
      <c r="G94" s="76">
        <f t="shared" si="41"/>
        <v>20</v>
      </c>
      <c r="H94" s="118">
        <f t="shared" si="34"/>
        <v>1839.7909999999999</v>
      </c>
      <c r="I94" s="77">
        <f t="shared" si="39"/>
        <v>6.9444444444444447E-4</v>
      </c>
      <c r="J94" s="77">
        <f t="shared" si="21"/>
        <v>3.5200000000000002E-2</v>
      </c>
      <c r="K94" s="77">
        <f t="shared" si="22"/>
        <v>9.7264640000000011E-4</v>
      </c>
      <c r="L94" s="77">
        <f t="shared" si="29"/>
        <v>0.71397420937808886</v>
      </c>
      <c r="M94" s="77">
        <v>150</v>
      </c>
      <c r="N94" s="77">
        <f t="shared" si="30"/>
        <v>0.33990712675732648</v>
      </c>
      <c r="O94" s="77">
        <f t="shared" si="31"/>
        <v>2.5981609156833185E-2</v>
      </c>
      <c r="P94" s="93">
        <f t="shared" si="36"/>
        <v>1859.2170000000001</v>
      </c>
      <c r="Q94" s="78">
        <f t="shared" si="24"/>
        <v>1859.2170000000001</v>
      </c>
      <c r="R94" s="78">
        <f t="shared" si="25"/>
        <v>1859.1910183908433</v>
      </c>
      <c r="S94" s="79">
        <f t="shared" si="37"/>
        <v>-7.500000000050022E-4</v>
      </c>
      <c r="T94" s="78">
        <f t="shared" si="32"/>
        <v>1838.7909999999999</v>
      </c>
      <c r="U94" s="78">
        <f>1</f>
        <v>1</v>
      </c>
      <c r="V94" s="78">
        <f t="shared" si="35"/>
        <v>20.400018390843343</v>
      </c>
      <c r="W94" s="77">
        <f t="shared" si="33"/>
        <v>20.426000000000158</v>
      </c>
      <c r="X94" s="75"/>
      <c r="Y94" s="75"/>
      <c r="Z94" s="80"/>
      <c r="AA94" s="80"/>
      <c r="AB94" s="119"/>
      <c r="AC94" s="81">
        <f t="shared" si="40"/>
        <v>40</v>
      </c>
      <c r="AD94" s="81">
        <f t="shared" si="27"/>
        <v>35.200000000000003</v>
      </c>
      <c r="AE94" s="81">
        <f t="shared" si="38"/>
        <v>2.4</v>
      </c>
      <c r="AF94" s="82" t="str">
        <f t="shared" si="38"/>
        <v>PN10</v>
      </c>
      <c r="AG94" s="52"/>
    </row>
    <row r="95" spans="1:33" x14ac:dyDescent="0.25">
      <c r="A95" s="117"/>
      <c r="B95" s="207" t="s">
        <v>176</v>
      </c>
      <c r="C95" s="205">
        <v>9855700.9398999996</v>
      </c>
      <c r="D95" s="205">
        <v>779103.49140000006</v>
      </c>
      <c r="E95" s="199">
        <v>1839.7560000000001</v>
      </c>
      <c r="F95" s="83">
        <v>1780</v>
      </c>
      <c r="G95" s="76">
        <f t="shared" si="41"/>
        <v>20</v>
      </c>
      <c r="H95" s="118">
        <f t="shared" si="34"/>
        <v>1839.7560000000001</v>
      </c>
      <c r="I95" s="77">
        <f t="shared" si="39"/>
        <v>6.9444444444444447E-4</v>
      </c>
      <c r="J95" s="77">
        <f t="shared" si="21"/>
        <v>3.5200000000000002E-2</v>
      </c>
      <c r="K95" s="77">
        <f t="shared" si="22"/>
        <v>9.7264640000000011E-4</v>
      </c>
      <c r="L95" s="77">
        <f t="shared" si="29"/>
        <v>0.71397420937808886</v>
      </c>
      <c r="M95" s="77">
        <v>150</v>
      </c>
      <c r="N95" s="77">
        <f t="shared" si="30"/>
        <v>0.33990712675732648</v>
      </c>
      <c r="O95" s="77">
        <f t="shared" si="31"/>
        <v>2.5981609156833185E-2</v>
      </c>
      <c r="P95" s="93">
        <f t="shared" si="36"/>
        <v>1859.2170000000001</v>
      </c>
      <c r="Q95" s="78">
        <f t="shared" si="24"/>
        <v>1859.2170000000001</v>
      </c>
      <c r="R95" s="78">
        <f t="shared" si="25"/>
        <v>1859.1910183908433</v>
      </c>
      <c r="S95" s="79">
        <f t="shared" si="37"/>
        <v>-1.749999999992724E-3</v>
      </c>
      <c r="T95" s="78">
        <f t="shared" si="32"/>
        <v>1838.7560000000001</v>
      </c>
      <c r="U95" s="78">
        <f>1</f>
        <v>1</v>
      </c>
      <c r="V95" s="78">
        <f t="shared" si="35"/>
        <v>20.435018390843197</v>
      </c>
      <c r="W95" s="77">
        <f t="shared" si="33"/>
        <v>20.461000000000013</v>
      </c>
      <c r="X95" s="75"/>
      <c r="Y95" s="75"/>
      <c r="Z95" s="80"/>
      <c r="AA95" s="80"/>
      <c r="AB95" s="119"/>
      <c r="AC95" s="81">
        <f t="shared" si="40"/>
        <v>40</v>
      </c>
      <c r="AD95" s="81">
        <f t="shared" si="27"/>
        <v>35.200000000000003</v>
      </c>
      <c r="AE95" s="81">
        <f t="shared" si="38"/>
        <v>2.4</v>
      </c>
      <c r="AF95" s="82" t="str">
        <f t="shared" si="38"/>
        <v>PN10</v>
      </c>
      <c r="AG95" s="52"/>
    </row>
    <row r="96" spans="1:33" x14ac:dyDescent="0.25">
      <c r="A96" s="117"/>
      <c r="B96" s="208" t="s">
        <v>177</v>
      </c>
      <c r="C96" s="205">
        <v>9855719.3365000002</v>
      </c>
      <c r="D96" s="205">
        <v>779095.64509999997</v>
      </c>
      <c r="E96" s="199">
        <v>1839.6949999999999</v>
      </c>
      <c r="F96" s="83">
        <v>1800</v>
      </c>
      <c r="G96" s="76">
        <f t="shared" si="41"/>
        <v>20</v>
      </c>
      <c r="H96" s="118">
        <f t="shared" si="34"/>
        <v>1839.6949999999999</v>
      </c>
      <c r="I96" s="77">
        <f t="shared" si="39"/>
        <v>6.9444444444444447E-4</v>
      </c>
      <c r="J96" s="77">
        <f t="shared" si="21"/>
        <v>3.5200000000000002E-2</v>
      </c>
      <c r="K96" s="77">
        <f t="shared" si="22"/>
        <v>9.7264640000000011E-4</v>
      </c>
      <c r="L96" s="77">
        <f t="shared" si="29"/>
        <v>0.71397420937808886</v>
      </c>
      <c r="M96" s="77">
        <v>150</v>
      </c>
      <c r="N96" s="77">
        <f t="shared" si="30"/>
        <v>0.33990712675732648</v>
      </c>
      <c r="O96" s="77">
        <f t="shared" si="31"/>
        <v>2.5981609156833185E-2</v>
      </c>
      <c r="P96" s="93">
        <f t="shared" si="36"/>
        <v>1859.2170000000001</v>
      </c>
      <c r="Q96" s="78">
        <f t="shared" si="24"/>
        <v>1859.2170000000001</v>
      </c>
      <c r="R96" s="78">
        <f t="shared" si="25"/>
        <v>1859.1910183908433</v>
      </c>
      <c r="S96" s="79">
        <f t="shared" si="37"/>
        <v>-3.0500000000074578E-3</v>
      </c>
      <c r="T96" s="78">
        <f t="shared" si="32"/>
        <v>1838.6949999999999</v>
      </c>
      <c r="U96" s="78">
        <f>1</f>
        <v>1</v>
      </c>
      <c r="V96" s="78">
        <f t="shared" si="35"/>
        <v>20.496018390843346</v>
      </c>
      <c r="W96" s="77">
        <f t="shared" si="33"/>
        <v>20.522000000000162</v>
      </c>
      <c r="X96" s="75"/>
      <c r="Y96" s="75"/>
      <c r="Z96" s="80"/>
      <c r="AA96" s="80"/>
      <c r="AB96" s="119"/>
      <c r="AC96" s="81">
        <f t="shared" si="40"/>
        <v>40</v>
      </c>
      <c r="AD96" s="81">
        <f t="shared" si="27"/>
        <v>35.200000000000003</v>
      </c>
      <c r="AE96" s="81">
        <f t="shared" si="38"/>
        <v>2.4</v>
      </c>
      <c r="AF96" s="82" t="str">
        <f t="shared" si="38"/>
        <v>PN10</v>
      </c>
      <c r="AG96" s="52"/>
    </row>
    <row r="97" spans="1:33" x14ac:dyDescent="0.25">
      <c r="A97" s="117"/>
      <c r="B97" s="207" t="s">
        <v>178</v>
      </c>
      <c r="C97" s="205">
        <v>9855737.7332000006</v>
      </c>
      <c r="D97" s="205">
        <v>779087.79890000005</v>
      </c>
      <c r="E97" s="199">
        <v>1839.6389999999999</v>
      </c>
      <c r="F97" s="83">
        <v>1820</v>
      </c>
      <c r="G97" s="76">
        <f t="shared" si="41"/>
        <v>20</v>
      </c>
      <c r="H97" s="118">
        <f t="shared" si="34"/>
        <v>1839.6389999999999</v>
      </c>
      <c r="I97" s="77">
        <f t="shared" si="39"/>
        <v>6.9444444444444447E-4</v>
      </c>
      <c r="J97" s="77">
        <f t="shared" si="21"/>
        <v>3.5200000000000002E-2</v>
      </c>
      <c r="K97" s="77">
        <f t="shared" si="22"/>
        <v>9.7264640000000011E-4</v>
      </c>
      <c r="L97" s="77">
        <f t="shared" si="29"/>
        <v>0.71397420937808886</v>
      </c>
      <c r="M97" s="77">
        <v>150</v>
      </c>
      <c r="N97" s="77">
        <f t="shared" si="30"/>
        <v>0.33990712675732648</v>
      </c>
      <c r="O97" s="77">
        <f t="shared" si="31"/>
        <v>2.5981609156833185E-2</v>
      </c>
      <c r="P97" s="93">
        <f t="shared" si="36"/>
        <v>1859.2170000000001</v>
      </c>
      <c r="Q97" s="78">
        <f t="shared" si="24"/>
        <v>1859.2170000000001</v>
      </c>
      <c r="R97" s="78">
        <f t="shared" si="25"/>
        <v>1859.1910183908433</v>
      </c>
      <c r="S97" s="79">
        <f t="shared" si="37"/>
        <v>-2.800000000002001E-3</v>
      </c>
      <c r="T97" s="78">
        <f t="shared" si="32"/>
        <v>1838.6389999999999</v>
      </c>
      <c r="U97" s="78">
        <f>1</f>
        <v>1</v>
      </c>
      <c r="V97" s="78">
        <f t="shared" si="35"/>
        <v>20.552018390843386</v>
      </c>
      <c r="W97" s="77">
        <f t="shared" si="33"/>
        <v>20.578000000000202</v>
      </c>
      <c r="X97" s="75"/>
      <c r="Y97" s="75"/>
      <c r="Z97" s="80"/>
      <c r="AA97" s="80"/>
      <c r="AB97" s="119"/>
      <c r="AC97" s="81">
        <f t="shared" si="40"/>
        <v>40</v>
      </c>
      <c r="AD97" s="81">
        <f t="shared" si="27"/>
        <v>35.200000000000003</v>
      </c>
      <c r="AE97" s="81">
        <f t="shared" si="38"/>
        <v>2.4</v>
      </c>
      <c r="AF97" s="82" t="str">
        <f t="shared" si="38"/>
        <v>PN10</v>
      </c>
      <c r="AG97" s="52"/>
    </row>
    <row r="98" spans="1:33" x14ac:dyDescent="0.25">
      <c r="A98" s="117"/>
      <c r="B98" s="208" t="s">
        <v>179</v>
      </c>
      <c r="C98" s="205">
        <v>9855756.1297999993</v>
      </c>
      <c r="D98" s="205">
        <v>779079.95259999996</v>
      </c>
      <c r="E98" s="199">
        <v>1839.5440000000001</v>
      </c>
      <c r="F98" s="83">
        <v>1840</v>
      </c>
      <c r="G98" s="76">
        <f t="shared" si="41"/>
        <v>20</v>
      </c>
      <c r="H98" s="118">
        <f t="shared" si="34"/>
        <v>1839.5440000000001</v>
      </c>
      <c r="I98" s="77">
        <f t="shared" si="39"/>
        <v>6.9444444444444447E-4</v>
      </c>
      <c r="J98" s="77">
        <f t="shared" si="21"/>
        <v>3.5200000000000002E-2</v>
      </c>
      <c r="K98" s="77">
        <f t="shared" si="22"/>
        <v>9.7264640000000011E-4</v>
      </c>
      <c r="L98" s="77">
        <f t="shared" si="29"/>
        <v>0.71397420937808886</v>
      </c>
      <c r="M98" s="77">
        <v>150</v>
      </c>
      <c r="N98" s="77">
        <f t="shared" si="30"/>
        <v>0.33990712675732648</v>
      </c>
      <c r="O98" s="77">
        <f t="shared" si="31"/>
        <v>2.5981609156833185E-2</v>
      </c>
      <c r="P98" s="93">
        <f t="shared" si="36"/>
        <v>1859.2170000000001</v>
      </c>
      <c r="Q98" s="78">
        <f t="shared" si="24"/>
        <v>1859.2170000000001</v>
      </c>
      <c r="R98" s="78">
        <f t="shared" si="25"/>
        <v>1859.1910183908433</v>
      </c>
      <c r="S98" s="79">
        <f t="shared" si="37"/>
        <v>-4.7499999999899957E-3</v>
      </c>
      <c r="T98" s="78">
        <f t="shared" si="32"/>
        <v>1838.5440000000001</v>
      </c>
      <c r="U98" s="78">
        <f>1</f>
        <v>1</v>
      </c>
      <c r="V98" s="78">
        <f t="shared" si="35"/>
        <v>20.647018390843186</v>
      </c>
      <c r="W98" s="77">
        <f t="shared" si="33"/>
        <v>20.673000000000002</v>
      </c>
      <c r="X98" s="75"/>
      <c r="Y98" s="75"/>
      <c r="Z98" s="80"/>
      <c r="AA98" s="80"/>
      <c r="AB98" s="119"/>
      <c r="AC98" s="81">
        <f t="shared" si="40"/>
        <v>40</v>
      </c>
      <c r="AD98" s="81">
        <f t="shared" si="27"/>
        <v>35.200000000000003</v>
      </c>
      <c r="AE98" s="81">
        <f t="shared" si="38"/>
        <v>2.4</v>
      </c>
      <c r="AF98" s="82" t="str">
        <f t="shared" si="38"/>
        <v>PN10</v>
      </c>
      <c r="AG98" s="52"/>
    </row>
    <row r="99" spans="1:33" x14ac:dyDescent="0.25">
      <c r="A99" s="117"/>
      <c r="B99" s="207" t="s">
        <v>180</v>
      </c>
      <c r="C99" s="205">
        <v>9855774.5263999999</v>
      </c>
      <c r="D99" s="205">
        <v>779072.10640000005</v>
      </c>
      <c r="E99" s="199">
        <v>1839.4649999999999</v>
      </c>
      <c r="F99" s="83">
        <v>1860</v>
      </c>
      <c r="G99" s="76">
        <f t="shared" si="41"/>
        <v>20</v>
      </c>
      <c r="H99" s="118">
        <f t="shared" si="34"/>
        <v>1839.4649999999999</v>
      </c>
      <c r="I99" s="77">
        <f t="shared" si="39"/>
        <v>6.9444444444444447E-4</v>
      </c>
      <c r="J99" s="77">
        <f t="shared" si="21"/>
        <v>3.5200000000000002E-2</v>
      </c>
      <c r="K99" s="77">
        <f t="shared" ref="K99:K107" si="42">3.14*POWER(J99,2)/4</f>
        <v>9.7264640000000011E-4</v>
      </c>
      <c r="L99" s="77">
        <f t="shared" ref="L99:L107" si="43">I99/K99</f>
        <v>0.71397420937808886</v>
      </c>
      <c r="M99" s="77">
        <v>150</v>
      </c>
      <c r="N99" s="77">
        <f t="shared" si="30"/>
        <v>0.33990712675732648</v>
      </c>
      <c r="O99" s="77">
        <f t="shared" si="31"/>
        <v>2.5981609156833185E-2</v>
      </c>
      <c r="P99" s="93">
        <f t="shared" si="36"/>
        <v>1859.2170000000001</v>
      </c>
      <c r="Q99" s="78">
        <f t="shared" si="24"/>
        <v>1859.2170000000001</v>
      </c>
      <c r="R99" s="78">
        <f t="shared" si="25"/>
        <v>1859.1910183908433</v>
      </c>
      <c r="S99" s="79">
        <f t="shared" si="37"/>
        <v>-3.9500000000089134E-3</v>
      </c>
      <c r="T99" s="78">
        <f t="shared" si="32"/>
        <v>1838.4649999999999</v>
      </c>
      <c r="U99" s="78">
        <f>1</f>
        <v>1</v>
      </c>
      <c r="V99" s="78">
        <f t="shared" si="35"/>
        <v>20.726018390843365</v>
      </c>
      <c r="W99" s="77">
        <f t="shared" ref="W99:W107" si="44">$P$35-T99</f>
        <v>20.75200000000018</v>
      </c>
      <c r="X99" s="75"/>
      <c r="Y99" s="75"/>
      <c r="Z99" s="80"/>
      <c r="AA99" s="80"/>
      <c r="AB99" s="119"/>
      <c r="AC99" s="81">
        <f t="shared" si="40"/>
        <v>40</v>
      </c>
      <c r="AD99" s="81">
        <f t="shared" si="27"/>
        <v>35.200000000000003</v>
      </c>
      <c r="AE99" s="81">
        <f t="shared" si="38"/>
        <v>2.4</v>
      </c>
      <c r="AF99" s="82" t="str">
        <f t="shared" si="38"/>
        <v>PN10</v>
      </c>
      <c r="AG99" s="52"/>
    </row>
    <row r="100" spans="1:33" x14ac:dyDescent="0.25">
      <c r="A100" s="117"/>
      <c r="B100" s="208" t="s">
        <v>181</v>
      </c>
      <c r="C100" s="205">
        <v>9855792.9331999999</v>
      </c>
      <c r="D100" s="205">
        <v>779064.28399999999</v>
      </c>
      <c r="E100" s="199">
        <v>1839.299</v>
      </c>
      <c r="F100" s="83">
        <v>1880</v>
      </c>
      <c r="G100" s="76">
        <f t="shared" si="41"/>
        <v>20</v>
      </c>
      <c r="H100" s="118">
        <f t="shared" si="34"/>
        <v>1839.299</v>
      </c>
      <c r="I100" s="77">
        <f t="shared" si="39"/>
        <v>6.9444444444444447E-4</v>
      </c>
      <c r="J100" s="77">
        <f t="shared" ref="J100:J107" si="45">AD100/1000</f>
        <v>3.5200000000000002E-2</v>
      </c>
      <c r="K100" s="77">
        <f t="shared" si="42"/>
        <v>9.7264640000000011E-4</v>
      </c>
      <c r="L100" s="77">
        <f t="shared" si="43"/>
        <v>0.71397420937808886</v>
      </c>
      <c r="M100" s="77">
        <v>150</v>
      </c>
      <c r="N100" s="77">
        <f t="shared" si="30"/>
        <v>0.33990712675732648</v>
      </c>
      <c r="O100" s="77">
        <f t="shared" si="31"/>
        <v>2.5981609156833185E-2</v>
      </c>
      <c r="P100" s="93">
        <f t="shared" si="36"/>
        <v>1859.2170000000001</v>
      </c>
      <c r="Q100" s="78">
        <f t="shared" ref="Q100:Q107" si="46">P100</f>
        <v>1859.2170000000001</v>
      </c>
      <c r="R100" s="78">
        <f t="shared" ref="R100:R107" si="47">Q100-O100</f>
        <v>1859.1910183908433</v>
      </c>
      <c r="S100" s="79">
        <f t="shared" si="37"/>
        <v>-8.299999999996999E-3</v>
      </c>
      <c r="T100" s="78">
        <f t="shared" si="32"/>
        <v>1838.299</v>
      </c>
      <c r="U100" s="78">
        <f>1</f>
        <v>1</v>
      </c>
      <c r="V100" s="78">
        <f t="shared" si="35"/>
        <v>20.892018390843305</v>
      </c>
      <c r="W100" s="77">
        <f t="shared" si="44"/>
        <v>20.91800000000012</v>
      </c>
      <c r="X100" s="75"/>
      <c r="Y100" s="75"/>
      <c r="Z100" s="80"/>
      <c r="AA100" s="80"/>
      <c r="AB100" s="119"/>
      <c r="AC100" s="81">
        <f t="shared" si="40"/>
        <v>40</v>
      </c>
      <c r="AD100" s="81">
        <f t="shared" ref="AD100:AD107" si="48">AC100-AE100*2</f>
        <v>35.200000000000003</v>
      </c>
      <c r="AE100" s="81">
        <f t="shared" si="38"/>
        <v>2.4</v>
      </c>
      <c r="AF100" s="82" t="str">
        <f t="shared" si="38"/>
        <v>PN10</v>
      </c>
      <c r="AG100" s="52"/>
    </row>
    <row r="101" spans="1:33" x14ac:dyDescent="0.25">
      <c r="A101" s="117"/>
      <c r="B101" s="207" t="s">
        <v>182</v>
      </c>
      <c r="C101" s="205">
        <v>9855806.6079999991</v>
      </c>
      <c r="D101" s="205">
        <v>779049.89749999996</v>
      </c>
      <c r="E101" s="199">
        <v>1839.0709999999999</v>
      </c>
      <c r="F101" s="83">
        <v>1900</v>
      </c>
      <c r="G101" s="76">
        <f t="shared" si="41"/>
        <v>20</v>
      </c>
      <c r="H101" s="118">
        <f t="shared" si="34"/>
        <v>1839.0709999999999</v>
      </c>
      <c r="I101" s="77">
        <f t="shared" si="39"/>
        <v>6.9444444444444447E-4</v>
      </c>
      <c r="J101" s="77">
        <f t="shared" si="45"/>
        <v>3.5200000000000002E-2</v>
      </c>
      <c r="K101" s="77">
        <f t="shared" si="42"/>
        <v>9.7264640000000011E-4</v>
      </c>
      <c r="L101" s="77">
        <f t="shared" si="43"/>
        <v>0.71397420937808886</v>
      </c>
      <c r="M101" s="77">
        <v>150</v>
      </c>
      <c r="N101" s="77">
        <f t="shared" si="30"/>
        <v>0.33990712675732648</v>
      </c>
      <c r="O101" s="77">
        <f t="shared" si="31"/>
        <v>2.5981609156833185E-2</v>
      </c>
      <c r="P101" s="93">
        <f t="shared" si="36"/>
        <v>1859.2170000000001</v>
      </c>
      <c r="Q101" s="78">
        <f t="shared" si="46"/>
        <v>1859.2170000000001</v>
      </c>
      <c r="R101" s="78">
        <f t="shared" si="47"/>
        <v>1859.1910183908433</v>
      </c>
      <c r="S101" s="79">
        <f t="shared" si="37"/>
        <v>-1.1400000000003274E-2</v>
      </c>
      <c r="T101" s="78">
        <f t="shared" si="32"/>
        <v>1838.0709999999999</v>
      </c>
      <c r="U101" s="78">
        <f>1</f>
        <v>1</v>
      </c>
      <c r="V101" s="78">
        <f t="shared" si="35"/>
        <v>21.12001839084337</v>
      </c>
      <c r="W101" s="77">
        <f t="shared" si="44"/>
        <v>21.146000000000186</v>
      </c>
      <c r="X101" s="75"/>
      <c r="Y101" s="75"/>
      <c r="Z101" s="80"/>
      <c r="AA101" s="80"/>
      <c r="AB101" s="119"/>
      <c r="AC101" s="81">
        <f t="shared" si="40"/>
        <v>40</v>
      </c>
      <c r="AD101" s="81">
        <f t="shared" si="48"/>
        <v>35.200000000000003</v>
      </c>
      <c r="AE101" s="81">
        <f t="shared" si="38"/>
        <v>2.4</v>
      </c>
      <c r="AF101" s="82" t="str">
        <f t="shared" si="38"/>
        <v>PN10</v>
      </c>
      <c r="AG101" s="52"/>
    </row>
    <row r="102" spans="1:33" x14ac:dyDescent="0.25">
      <c r="A102" s="117"/>
      <c r="B102" s="208" t="s">
        <v>183</v>
      </c>
      <c r="C102" s="205">
        <v>9855819.7037000004</v>
      </c>
      <c r="D102" s="205">
        <v>779034.78130000003</v>
      </c>
      <c r="E102" s="199">
        <v>1838.826</v>
      </c>
      <c r="F102" s="83">
        <v>1920</v>
      </c>
      <c r="G102" s="76">
        <f t="shared" si="41"/>
        <v>20</v>
      </c>
      <c r="H102" s="118">
        <f t="shared" si="34"/>
        <v>1838.826</v>
      </c>
      <c r="I102" s="77">
        <f t="shared" si="39"/>
        <v>6.9444444444444447E-4</v>
      </c>
      <c r="J102" s="77">
        <f t="shared" si="45"/>
        <v>3.5200000000000002E-2</v>
      </c>
      <c r="K102" s="77">
        <f t="shared" si="42"/>
        <v>9.7264640000000011E-4</v>
      </c>
      <c r="L102" s="77">
        <f t="shared" si="43"/>
        <v>0.71397420937808886</v>
      </c>
      <c r="M102" s="77">
        <v>150</v>
      </c>
      <c r="N102" s="77">
        <f t="shared" si="30"/>
        <v>0.33990712675732648</v>
      </c>
      <c r="O102" s="77">
        <f t="shared" si="31"/>
        <v>2.5981609156833185E-2</v>
      </c>
      <c r="P102" s="93">
        <f t="shared" si="36"/>
        <v>1859.2170000000001</v>
      </c>
      <c r="Q102" s="78">
        <f t="shared" si="46"/>
        <v>1859.2170000000001</v>
      </c>
      <c r="R102" s="78">
        <f t="shared" si="47"/>
        <v>1859.1910183908433</v>
      </c>
      <c r="S102" s="79">
        <f t="shared" si="37"/>
        <v>-1.2249999999994543E-2</v>
      </c>
      <c r="T102" s="78">
        <f t="shared" si="32"/>
        <v>1837.826</v>
      </c>
      <c r="U102" s="78">
        <f>1</f>
        <v>1</v>
      </c>
      <c r="V102" s="78">
        <f t="shared" si="35"/>
        <v>21.365018390843261</v>
      </c>
      <c r="W102" s="77">
        <f t="shared" si="44"/>
        <v>21.391000000000076</v>
      </c>
      <c r="X102" s="75"/>
      <c r="Y102" s="75"/>
      <c r="Z102" s="80"/>
      <c r="AA102" s="80"/>
      <c r="AB102" s="119"/>
      <c r="AC102" s="81">
        <f t="shared" si="40"/>
        <v>40</v>
      </c>
      <c r="AD102" s="81">
        <f t="shared" si="48"/>
        <v>35.200000000000003</v>
      </c>
      <c r="AE102" s="81">
        <f t="shared" si="38"/>
        <v>2.4</v>
      </c>
      <c r="AF102" s="82" t="str">
        <f t="shared" si="38"/>
        <v>PN10</v>
      </c>
      <c r="AG102" s="52"/>
    </row>
    <row r="103" spans="1:33" x14ac:dyDescent="0.25">
      <c r="A103" s="117"/>
      <c r="B103" s="207" t="s">
        <v>184</v>
      </c>
      <c r="C103" s="205">
        <v>9855832.7994999997</v>
      </c>
      <c r="D103" s="205">
        <v>779019.66500000004</v>
      </c>
      <c r="E103" s="199">
        <v>1838.559</v>
      </c>
      <c r="F103" s="83">
        <v>1940</v>
      </c>
      <c r="G103" s="76">
        <f t="shared" si="41"/>
        <v>20</v>
      </c>
      <c r="H103" s="118">
        <f t="shared" si="34"/>
        <v>1838.559</v>
      </c>
      <c r="I103" s="77">
        <f t="shared" si="39"/>
        <v>6.9444444444444447E-4</v>
      </c>
      <c r="J103" s="77">
        <f t="shared" si="45"/>
        <v>3.5200000000000002E-2</v>
      </c>
      <c r="K103" s="77">
        <f t="shared" si="42"/>
        <v>9.7264640000000011E-4</v>
      </c>
      <c r="L103" s="77">
        <f t="shared" si="43"/>
        <v>0.71397420937808886</v>
      </c>
      <c r="M103" s="77">
        <v>150</v>
      </c>
      <c r="N103" s="77">
        <f t="shared" si="30"/>
        <v>0.33990712675732648</v>
      </c>
      <c r="O103" s="77">
        <f t="shared" si="31"/>
        <v>2.5981609156833185E-2</v>
      </c>
      <c r="P103" s="93">
        <f t="shared" si="36"/>
        <v>1859.2170000000001</v>
      </c>
      <c r="Q103" s="78">
        <f t="shared" si="46"/>
        <v>1859.2170000000001</v>
      </c>
      <c r="R103" s="78">
        <f t="shared" si="47"/>
        <v>1859.1910183908433</v>
      </c>
      <c r="S103" s="79">
        <f t="shared" si="37"/>
        <v>-1.3350000000002638E-2</v>
      </c>
      <c r="T103" s="78">
        <f t="shared" si="32"/>
        <v>1837.559</v>
      </c>
      <c r="U103" s="78">
        <f>1</f>
        <v>1</v>
      </c>
      <c r="V103" s="78">
        <f t="shared" si="35"/>
        <v>21.632018390843314</v>
      </c>
      <c r="W103" s="77">
        <f t="shared" si="44"/>
        <v>21.658000000000129</v>
      </c>
      <c r="X103" s="75"/>
      <c r="Y103" s="75"/>
      <c r="Z103" s="80"/>
      <c r="AA103" s="80"/>
      <c r="AB103" s="119"/>
      <c r="AC103" s="81">
        <f t="shared" si="40"/>
        <v>40</v>
      </c>
      <c r="AD103" s="81">
        <f t="shared" si="48"/>
        <v>35.200000000000003</v>
      </c>
      <c r="AE103" s="81">
        <f t="shared" si="38"/>
        <v>2.4</v>
      </c>
      <c r="AF103" s="82" t="str">
        <f t="shared" si="38"/>
        <v>PN10</v>
      </c>
      <c r="AG103" s="52"/>
    </row>
    <row r="104" spans="1:33" x14ac:dyDescent="0.25">
      <c r="A104" s="117"/>
      <c r="B104" s="208" t="s">
        <v>185</v>
      </c>
      <c r="C104" s="205">
        <v>9855845.8953000009</v>
      </c>
      <c r="D104" s="205">
        <v>779004.54879999999</v>
      </c>
      <c r="E104" s="199">
        <v>1838.3240000000001</v>
      </c>
      <c r="F104" s="83">
        <v>1960</v>
      </c>
      <c r="G104" s="76">
        <f t="shared" si="41"/>
        <v>20</v>
      </c>
      <c r="H104" s="118">
        <f t="shared" si="34"/>
        <v>1838.3240000000001</v>
      </c>
      <c r="I104" s="77">
        <f t="shared" si="39"/>
        <v>6.9444444444444447E-4</v>
      </c>
      <c r="J104" s="77">
        <f t="shared" si="45"/>
        <v>3.5200000000000002E-2</v>
      </c>
      <c r="K104" s="77">
        <f t="shared" si="42"/>
        <v>9.7264640000000011E-4</v>
      </c>
      <c r="L104" s="77">
        <f t="shared" si="43"/>
        <v>0.71397420937808886</v>
      </c>
      <c r="M104" s="77">
        <v>150</v>
      </c>
      <c r="N104" s="77">
        <f t="shared" si="30"/>
        <v>0.33990712675732648</v>
      </c>
      <c r="O104" s="77">
        <f t="shared" si="31"/>
        <v>2.5981609156833185E-2</v>
      </c>
      <c r="P104" s="93">
        <f t="shared" si="36"/>
        <v>1859.2170000000001</v>
      </c>
      <c r="Q104" s="78">
        <f t="shared" si="46"/>
        <v>1859.2170000000001</v>
      </c>
      <c r="R104" s="78">
        <f t="shared" si="47"/>
        <v>1859.1910183908433</v>
      </c>
      <c r="S104" s="79">
        <f t="shared" si="37"/>
        <v>-1.1749999999994997E-2</v>
      </c>
      <c r="T104" s="78">
        <f t="shared" si="32"/>
        <v>1837.3240000000001</v>
      </c>
      <c r="U104" s="78">
        <f>1</f>
        <v>1</v>
      </c>
      <c r="V104" s="78">
        <f t="shared" si="35"/>
        <v>21.867018390843214</v>
      </c>
      <c r="W104" s="77">
        <f t="shared" si="44"/>
        <v>21.893000000000029</v>
      </c>
      <c r="X104" s="75"/>
      <c r="Y104" s="75"/>
      <c r="Z104" s="80"/>
      <c r="AA104" s="80"/>
      <c r="AB104" s="119"/>
      <c r="AC104" s="81">
        <f t="shared" si="40"/>
        <v>40</v>
      </c>
      <c r="AD104" s="81">
        <f t="shared" si="48"/>
        <v>35.200000000000003</v>
      </c>
      <c r="AE104" s="81">
        <f t="shared" si="38"/>
        <v>2.4</v>
      </c>
      <c r="AF104" s="82" t="str">
        <f t="shared" si="38"/>
        <v>PN10</v>
      </c>
      <c r="AG104" s="52"/>
    </row>
    <row r="105" spans="1:33" x14ac:dyDescent="0.25">
      <c r="A105" s="117"/>
      <c r="B105" s="207" t="s">
        <v>186</v>
      </c>
      <c r="C105" s="205">
        <v>9855858.9910000004</v>
      </c>
      <c r="D105" s="205">
        <v>778989.4325</v>
      </c>
      <c r="E105" s="199">
        <v>1838.1110000000001</v>
      </c>
      <c r="F105" s="83">
        <v>1980</v>
      </c>
      <c r="G105" s="76">
        <f t="shared" si="41"/>
        <v>20</v>
      </c>
      <c r="H105" s="118">
        <f t="shared" si="34"/>
        <v>1838.1110000000001</v>
      </c>
      <c r="I105" s="77">
        <f t="shared" si="39"/>
        <v>6.9444444444444447E-4</v>
      </c>
      <c r="J105" s="77">
        <f t="shared" si="45"/>
        <v>3.5200000000000002E-2</v>
      </c>
      <c r="K105" s="77">
        <f t="shared" si="42"/>
        <v>9.7264640000000011E-4</v>
      </c>
      <c r="L105" s="77">
        <f t="shared" si="43"/>
        <v>0.71397420937808886</v>
      </c>
      <c r="M105" s="77">
        <v>150</v>
      </c>
      <c r="N105" s="77">
        <f t="shared" si="30"/>
        <v>0.33990712675732648</v>
      </c>
      <c r="O105" s="77">
        <f t="shared" si="31"/>
        <v>2.5981609156833185E-2</v>
      </c>
      <c r="P105" s="93">
        <f t="shared" si="36"/>
        <v>1859.2170000000001</v>
      </c>
      <c r="Q105" s="78">
        <f t="shared" si="46"/>
        <v>1859.2170000000001</v>
      </c>
      <c r="R105" s="78">
        <f t="shared" si="47"/>
        <v>1859.1910183908433</v>
      </c>
      <c r="S105" s="79">
        <f t="shared" si="37"/>
        <v>-1.0649999999998272E-2</v>
      </c>
      <c r="T105" s="78">
        <f t="shared" si="32"/>
        <v>1837.1110000000001</v>
      </c>
      <c r="U105" s="78">
        <f>1</f>
        <v>1</v>
      </c>
      <c r="V105" s="78">
        <f t="shared" si="35"/>
        <v>22.080018390843179</v>
      </c>
      <c r="W105" s="77">
        <f t="shared" si="44"/>
        <v>22.105999999999995</v>
      </c>
      <c r="X105" s="75"/>
      <c r="Y105" s="75"/>
      <c r="Z105" s="80"/>
      <c r="AA105" s="80"/>
      <c r="AB105" s="119"/>
      <c r="AC105" s="81">
        <f t="shared" si="40"/>
        <v>40</v>
      </c>
      <c r="AD105" s="81">
        <f t="shared" si="48"/>
        <v>35.200000000000003</v>
      </c>
      <c r="AE105" s="81">
        <f t="shared" si="38"/>
        <v>2.4</v>
      </c>
      <c r="AF105" s="82" t="str">
        <f t="shared" si="38"/>
        <v>PN10</v>
      </c>
      <c r="AG105" s="52"/>
    </row>
    <row r="106" spans="1:33" s="110" customFormat="1" x14ac:dyDescent="0.25">
      <c r="A106" s="120"/>
      <c r="B106" s="209" t="s">
        <v>187</v>
      </c>
      <c r="C106" s="206">
        <v>9855872.0867999997</v>
      </c>
      <c r="D106" s="206">
        <v>778974.31629999995</v>
      </c>
      <c r="E106" s="200">
        <v>1837.8779999999999</v>
      </c>
      <c r="F106" s="83">
        <v>2000</v>
      </c>
      <c r="G106" s="107">
        <f t="shared" si="41"/>
        <v>20</v>
      </c>
      <c r="H106" s="118">
        <f t="shared" si="34"/>
        <v>1837.8779999999999</v>
      </c>
      <c r="I106" s="99">
        <f t="shared" si="39"/>
        <v>6.9444444444444447E-4</v>
      </c>
      <c r="J106" s="99">
        <f t="shared" si="45"/>
        <v>3.5200000000000002E-2</v>
      </c>
      <c r="K106" s="99">
        <f t="shared" si="42"/>
        <v>9.7264640000000011E-4</v>
      </c>
      <c r="L106" s="99">
        <f t="shared" si="43"/>
        <v>0.71397420937808886</v>
      </c>
      <c r="M106" s="99">
        <v>150</v>
      </c>
      <c r="N106" s="99">
        <f t="shared" si="30"/>
        <v>0.33990712675732648</v>
      </c>
      <c r="O106" s="99">
        <f t="shared" si="31"/>
        <v>2.5981609156833185E-2</v>
      </c>
      <c r="P106" s="116">
        <f t="shared" si="36"/>
        <v>1859.2170000000001</v>
      </c>
      <c r="Q106" s="100">
        <f t="shared" si="46"/>
        <v>1859.2170000000001</v>
      </c>
      <c r="R106" s="100">
        <f t="shared" si="47"/>
        <v>1859.1910183908433</v>
      </c>
      <c r="S106" s="101">
        <f t="shared" si="37"/>
        <v>-1.1650000000008731E-2</v>
      </c>
      <c r="T106" s="100">
        <f t="shared" si="32"/>
        <v>1836.8779999999999</v>
      </c>
      <c r="U106" s="100">
        <f>1</f>
        <v>1</v>
      </c>
      <c r="V106" s="100">
        <f t="shared" si="35"/>
        <v>22.313018390843354</v>
      </c>
      <c r="W106" s="99">
        <f t="shared" si="44"/>
        <v>22.339000000000169</v>
      </c>
      <c r="X106" s="102"/>
      <c r="Y106" s="102"/>
      <c r="Z106" s="103"/>
      <c r="AA106" s="103"/>
      <c r="AB106" s="121"/>
      <c r="AC106" s="81">
        <f t="shared" si="40"/>
        <v>40</v>
      </c>
      <c r="AD106" s="105">
        <f t="shared" si="48"/>
        <v>35.200000000000003</v>
      </c>
      <c r="AE106" s="105">
        <f t="shared" si="38"/>
        <v>2.4</v>
      </c>
      <c r="AF106" s="82" t="str">
        <f t="shared" si="38"/>
        <v>PN10</v>
      </c>
      <c r="AG106" s="109"/>
    </row>
    <row r="107" spans="1:33" x14ac:dyDescent="0.25">
      <c r="A107" s="117"/>
      <c r="B107" s="209" t="s">
        <v>352</v>
      </c>
      <c r="C107" s="205">
        <v>9855876.8066000007</v>
      </c>
      <c r="D107" s="205">
        <v>778968.86820000003</v>
      </c>
      <c r="E107" s="199">
        <v>1837.787</v>
      </c>
      <c r="F107" s="83">
        <v>2007.21</v>
      </c>
      <c r="G107" s="76">
        <f t="shared" si="41"/>
        <v>7.2100000000000364</v>
      </c>
      <c r="H107" s="118">
        <f t="shared" si="34"/>
        <v>1837.787</v>
      </c>
      <c r="I107" s="77">
        <f t="shared" si="39"/>
        <v>6.9444444444444447E-4</v>
      </c>
      <c r="J107" s="77">
        <f t="shared" si="45"/>
        <v>3.5200000000000002E-2</v>
      </c>
      <c r="K107" s="77">
        <f>3.14*POWER(J107,2)/4</f>
        <v>9.7264640000000011E-4</v>
      </c>
      <c r="L107" s="77">
        <f t="shared" si="43"/>
        <v>0.71397420937808886</v>
      </c>
      <c r="M107" s="77">
        <v>150</v>
      </c>
      <c r="N107" s="77">
        <f t="shared" si="30"/>
        <v>0.1225365191960168</v>
      </c>
      <c r="O107" s="77">
        <f t="shared" si="31"/>
        <v>2.5981609156833185E-2</v>
      </c>
      <c r="P107" s="93">
        <f t="shared" si="36"/>
        <v>1859.2170000000001</v>
      </c>
      <c r="Q107" s="78">
        <f t="shared" si="46"/>
        <v>1859.2170000000001</v>
      </c>
      <c r="R107" s="78">
        <f t="shared" si="47"/>
        <v>1859.1910183908433</v>
      </c>
      <c r="S107" s="79">
        <f t="shared" si="37"/>
        <v>-1.2621359223286275E-2</v>
      </c>
      <c r="T107" s="78">
        <f t="shared" si="32"/>
        <v>1836.787</v>
      </c>
      <c r="U107" s="78">
        <f>1</f>
        <v>1</v>
      </c>
      <c r="V107" s="78">
        <f t="shared" si="35"/>
        <v>22.404018390843248</v>
      </c>
      <c r="W107" s="77">
        <f t="shared" si="44"/>
        <v>22.430000000000064</v>
      </c>
      <c r="X107" s="75">
        <f>10/(12*60*60)</f>
        <v>2.3148148148148149E-4</v>
      </c>
      <c r="Y107" s="75"/>
      <c r="Z107" s="80"/>
      <c r="AA107" s="80"/>
      <c r="AB107" s="119" t="s">
        <v>355</v>
      </c>
      <c r="AC107" s="81">
        <f t="shared" si="40"/>
        <v>40</v>
      </c>
      <c r="AD107" s="81">
        <f t="shared" si="48"/>
        <v>35.200000000000003</v>
      </c>
      <c r="AE107" s="81">
        <f t="shared" si="38"/>
        <v>2.4</v>
      </c>
      <c r="AF107" s="82" t="str">
        <f t="shared" si="38"/>
        <v>PN10</v>
      </c>
      <c r="AG107" s="52"/>
    </row>
    <row r="108" spans="1:33" x14ac:dyDescent="0.25">
      <c r="A108" s="117"/>
      <c r="B108" s="209" t="s">
        <v>188</v>
      </c>
      <c r="C108" s="205">
        <v>9855890.5695999991</v>
      </c>
      <c r="D108" s="205">
        <v>778954.34820000001</v>
      </c>
      <c r="E108" s="199">
        <v>1837.587</v>
      </c>
      <c r="F108" s="83">
        <v>2020</v>
      </c>
      <c r="G108" s="107">
        <f t="shared" si="41"/>
        <v>12.789999999999964</v>
      </c>
      <c r="H108" s="118">
        <f t="shared" si="34"/>
        <v>1837.587</v>
      </c>
      <c r="I108" s="77">
        <f t="shared" si="39"/>
        <v>4.6296296296296298E-4</v>
      </c>
      <c r="J108" s="77">
        <f t="shared" ref="J108:J171" si="49">AD108/1000</f>
        <v>3.5200000000000002E-2</v>
      </c>
      <c r="K108" s="77">
        <f t="shared" ref="K108:K171" si="50">3.14*POWER(J108,2)/4</f>
        <v>9.7264640000000011E-4</v>
      </c>
      <c r="L108" s="77">
        <f t="shared" ref="L108:L171" si="51">I108/K108</f>
        <v>0.47598280625205924</v>
      </c>
      <c r="M108" s="77">
        <v>150</v>
      </c>
      <c r="N108" s="77">
        <f t="shared" ref="N108:N171" si="52">6.843*G108*POWER(L108,1.852)/(POWER(J108,1.167)*POWER(M108,1.852))</f>
        <v>0.1025840420967556</v>
      </c>
      <c r="O108" s="77">
        <f t="shared" ref="O108:O171" si="53">POWER(L108,2)/(2*9.81)</f>
        <v>1.1547381847481416E-2</v>
      </c>
      <c r="P108" s="93">
        <f t="shared" si="36"/>
        <v>1859.2170000000001</v>
      </c>
      <c r="Q108" s="78">
        <f t="shared" ref="Q108:Q171" si="54">P108</f>
        <v>1859.2170000000001</v>
      </c>
      <c r="R108" s="78">
        <f t="shared" ref="R108:R171" si="55">Q108-O108</f>
        <v>1859.2054526181525</v>
      </c>
      <c r="S108" s="79">
        <f t="shared" ref="S108:S171" si="56">(E108-E107)/G108</f>
        <v>-1.563721657545317E-2</v>
      </c>
      <c r="T108" s="78">
        <f t="shared" ref="T108:T171" si="57">H108-U108</f>
        <v>1836.587</v>
      </c>
      <c r="U108" s="78">
        <f>1</f>
        <v>1</v>
      </c>
      <c r="V108" s="78">
        <f t="shared" ref="V108:V171" si="58">R108-T108</f>
        <v>22.61845261815256</v>
      </c>
      <c r="W108" s="77">
        <f t="shared" ref="W108:W171" si="59">$P$35-T108</f>
        <v>22.630000000000109</v>
      </c>
      <c r="X108" s="75"/>
      <c r="Y108" s="75"/>
      <c r="Z108" s="80"/>
      <c r="AA108" s="80"/>
      <c r="AB108" s="119"/>
      <c r="AC108" s="81">
        <f t="shared" si="40"/>
        <v>40</v>
      </c>
      <c r="AD108" s="81">
        <f t="shared" ref="AD108:AD171" si="60">AC108-AE108*2</f>
        <v>35.200000000000003</v>
      </c>
      <c r="AE108" s="81">
        <f t="shared" si="38"/>
        <v>2.4</v>
      </c>
      <c r="AF108" s="82" t="str">
        <f t="shared" si="38"/>
        <v>PN10</v>
      </c>
      <c r="AG108" s="52"/>
    </row>
    <row r="109" spans="1:33" ht="17.25" customHeight="1" x14ac:dyDescent="0.25">
      <c r="A109" s="75"/>
      <c r="B109" s="210" t="s">
        <v>189</v>
      </c>
      <c r="C109" s="201">
        <v>9855903.9612000007</v>
      </c>
      <c r="D109" s="201">
        <v>778939.49340000004</v>
      </c>
      <c r="E109" s="202">
        <v>1837.4169999999999</v>
      </c>
      <c r="F109" s="91">
        <v>2040</v>
      </c>
      <c r="G109" s="76">
        <f t="shared" si="41"/>
        <v>20</v>
      </c>
      <c r="H109" s="118">
        <f t="shared" si="34"/>
        <v>1837.4169999999999</v>
      </c>
      <c r="I109" s="77">
        <f t="shared" si="39"/>
        <v>4.6296296296296298E-4</v>
      </c>
      <c r="J109" s="99">
        <f t="shared" si="49"/>
        <v>3.5200000000000002E-2</v>
      </c>
      <c r="K109" s="99">
        <f t="shared" si="50"/>
        <v>9.7264640000000011E-4</v>
      </c>
      <c r="L109" s="77">
        <f t="shared" si="51"/>
        <v>0.47598280625205924</v>
      </c>
      <c r="M109" s="77">
        <v>150</v>
      </c>
      <c r="N109" s="77">
        <f t="shared" si="52"/>
        <v>0.16041288834520079</v>
      </c>
      <c r="O109" s="77">
        <f t="shared" si="53"/>
        <v>1.1547381847481416E-2</v>
      </c>
      <c r="P109" s="93">
        <f t="shared" si="36"/>
        <v>1859.2170000000001</v>
      </c>
      <c r="Q109" s="78">
        <f t="shared" si="54"/>
        <v>1859.2170000000001</v>
      </c>
      <c r="R109" s="78">
        <f t="shared" si="55"/>
        <v>1859.2054526181525</v>
      </c>
      <c r="S109" s="79">
        <f t="shared" si="56"/>
        <v>-8.5000000000036383E-3</v>
      </c>
      <c r="T109" s="78">
        <f t="shared" si="57"/>
        <v>1836.4169999999999</v>
      </c>
      <c r="U109" s="78">
        <f>1</f>
        <v>1</v>
      </c>
      <c r="V109" s="78">
        <f t="shared" si="58"/>
        <v>22.788452618152633</v>
      </c>
      <c r="W109" s="77">
        <f t="shared" si="59"/>
        <v>22.800000000000182</v>
      </c>
      <c r="X109" s="75"/>
      <c r="Y109" s="75"/>
      <c r="Z109" s="80"/>
      <c r="AA109" s="80"/>
      <c r="AB109" s="2"/>
      <c r="AC109" s="81">
        <f t="shared" si="40"/>
        <v>40</v>
      </c>
      <c r="AD109" s="105">
        <f t="shared" si="60"/>
        <v>35.200000000000003</v>
      </c>
      <c r="AE109" s="105">
        <f t="shared" si="38"/>
        <v>2.4</v>
      </c>
      <c r="AF109" s="82" t="str">
        <f t="shared" si="38"/>
        <v>PN10</v>
      </c>
      <c r="AG109" s="52"/>
    </row>
    <row r="110" spans="1:33" x14ac:dyDescent="0.25">
      <c r="A110" s="117"/>
      <c r="B110" s="207" t="s">
        <v>190</v>
      </c>
      <c r="C110" s="205">
        <v>9855917.3527000006</v>
      </c>
      <c r="D110" s="205">
        <v>778924.6385</v>
      </c>
      <c r="E110" s="199">
        <v>1837.134</v>
      </c>
      <c r="F110" s="83">
        <v>2060</v>
      </c>
      <c r="G110" s="107">
        <f t="shared" si="41"/>
        <v>20</v>
      </c>
      <c r="H110" s="118">
        <f t="shared" si="34"/>
        <v>1837.134</v>
      </c>
      <c r="I110" s="77">
        <f t="shared" si="39"/>
        <v>4.6296296296296298E-4</v>
      </c>
      <c r="J110" s="77">
        <f t="shared" si="49"/>
        <v>3.5200000000000002E-2</v>
      </c>
      <c r="K110" s="77">
        <f t="shared" si="50"/>
        <v>9.7264640000000011E-4</v>
      </c>
      <c r="L110" s="77">
        <f t="shared" si="51"/>
        <v>0.47598280625205924</v>
      </c>
      <c r="M110" s="77">
        <v>150</v>
      </c>
      <c r="N110" s="77">
        <f t="shared" si="52"/>
        <v>0.16041288834520079</v>
      </c>
      <c r="O110" s="77">
        <f t="shared" si="53"/>
        <v>1.1547381847481416E-2</v>
      </c>
      <c r="P110" s="93">
        <f t="shared" si="36"/>
        <v>1859.2170000000001</v>
      </c>
      <c r="Q110" s="78">
        <f t="shared" si="54"/>
        <v>1859.2170000000001</v>
      </c>
      <c r="R110" s="78">
        <f t="shared" si="55"/>
        <v>1859.2054526181525</v>
      </c>
      <c r="S110" s="79">
        <f t="shared" si="56"/>
        <v>-1.4149999999995088E-2</v>
      </c>
      <c r="T110" s="78">
        <f t="shared" si="57"/>
        <v>1836.134</v>
      </c>
      <c r="U110" s="78">
        <f>1</f>
        <v>1</v>
      </c>
      <c r="V110" s="78">
        <f t="shared" si="58"/>
        <v>23.071452618152534</v>
      </c>
      <c r="W110" s="77">
        <f t="shared" si="59"/>
        <v>23.083000000000084</v>
      </c>
      <c r="X110" s="75"/>
      <c r="Y110" s="75"/>
      <c r="Z110" s="80"/>
      <c r="AA110" s="80"/>
      <c r="AB110" s="119"/>
      <c r="AC110" s="81">
        <f t="shared" si="40"/>
        <v>40</v>
      </c>
      <c r="AD110" s="81">
        <f t="shared" si="60"/>
        <v>35.200000000000003</v>
      </c>
      <c r="AE110" s="81">
        <f t="shared" si="38"/>
        <v>2.4</v>
      </c>
      <c r="AF110" s="82" t="str">
        <f t="shared" si="38"/>
        <v>PN10</v>
      </c>
      <c r="AG110" s="52"/>
    </row>
    <row r="111" spans="1:33" x14ac:dyDescent="0.25">
      <c r="A111" s="117"/>
      <c r="B111" s="207" t="s">
        <v>191</v>
      </c>
      <c r="C111" s="205">
        <v>9855930.7443000004</v>
      </c>
      <c r="D111" s="205">
        <v>778909.78370000003</v>
      </c>
      <c r="E111" s="199">
        <v>1836.883</v>
      </c>
      <c r="F111" s="91">
        <v>2080</v>
      </c>
      <c r="G111" s="76">
        <f t="shared" si="41"/>
        <v>20</v>
      </c>
      <c r="H111" s="118">
        <f t="shared" si="34"/>
        <v>1836.883</v>
      </c>
      <c r="I111" s="77">
        <f t="shared" si="39"/>
        <v>4.6296296296296298E-4</v>
      </c>
      <c r="J111" s="77">
        <f t="shared" si="49"/>
        <v>3.5200000000000002E-2</v>
      </c>
      <c r="K111" s="77">
        <f t="shared" si="50"/>
        <v>9.7264640000000011E-4</v>
      </c>
      <c r="L111" s="77">
        <f t="shared" si="51"/>
        <v>0.47598280625205924</v>
      </c>
      <c r="M111" s="99">
        <v>150</v>
      </c>
      <c r="N111" s="77">
        <f t="shared" si="52"/>
        <v>0.16041288834520079</v>
      </c>
      <c r="O111" s="77">
        <f t="shared" si="53"/>
        <v>1.1547381847481416E-2</v>
      </c>
      <c r="P111" s="93">
        <f t="shared" si="36"/>
        <v>1859.2170000000001</v>
      </c>
      <c r="Q111" s="78">
        <f t="shared" si="54"/>
        <v>1859.2170000000001</v>
      </c>
      <c r="R111" s="78">
        <f t="shared" si="55"/>
        <v>1859.2054526181525</v>
      </c>
      <c r="S111" s="79">
        <f t="shared" si="56"/>
        <v>-1.2549999999998817E-2</v>
      </c>
      <c r="T111" s="78">
        <f t="shared" si="57"/>
        <v>1835.883</v>
      </c>
      <c r="U111" s="78">
        <f>1</f>
        <v>1</v>
      </c>
      <c r="V111" s="78">
        <f t="shared" si="58"/>
        <v>23.322452618152511</v>
      </c>
      <c r="W111" s="77">
        <f t="shared" si="59"/>
        <v>23.33400000000006</v>
      </c>
      <c r="X111" s="75"/>
      <c r="Y111" s="75"/>
      <c r="Z111" s="80"/>
      <c r="AA111" s="80"/>
      <c r="AB111" s="119"/>
      <c r="AC111" s="81">
        <f t="shared" si="40"/>
        <v>40</v>
      </c>
      <c r="AD111" s="81">
        <f t="shared" si="60"/>
        <v>35.200000000000003</v>
      </c>
      <c r="AE111" s="81">
        <f t="shared" si="38"/>
        <v>2.4</v>
      </c>
      <c r="AF111" s="82" t="str">
        <f t="shared" si="38"/>
        <v>PN10</v>
      </c>
      <c r="AG111" s="52"/>
    </row>
    <row r="112" spans="1:33" x14ac:dyDescent="0.25">
      <c r="A112" s="117"/>
      <c r="B112" s="207" t="s">
        <v>192</v>
      </c>
      <c r="C112" s="205">
        <v>9855944.1359000001</v>
      </c>
      <c r="D112" s="205">
        <v>778894.92890000006</v>
      </c>
      <c r="E112" s="199">
        <v>1836.662</v>
      </c>
      <c r="F112" s="83">
        <v>2100</v>
      </c>
      <c r="G112" s="107">
        <f t="shared" si="41"/>
        <v>20</v>
      </c>
      <c r="H112" s="118">
        <f t="shared" si="34"/>
        <v>1836.662</v>
      </c>
      <c r="I112" s="77">
        <f t="shared" si="39"/>
        <v>4.6296296296296298E-4</v>
      </c>
      <c r="J112" s="99">
        <f t="shared" si="49"/>
        <v>3.5200000000000002E-2</v>
      </c>
      <c r="K112" s="99">
        <f t="shared" si="50"/>
        <v>9.7264640000000011E-4</v>
      </c>
      <c r="L112" s="77">
        <f t="shared" si="51"/>
        <v>0.47598280625205924</v>
      </c>
      <c r="M112" s="77">
        <v>150</v>
      </c>
      <c r="N112" s="77">
        <f t="shared" si="52"/>
        <v>0.16041288834520079</v>
      </c>
      <c r="O112" s="77">
        <f t="shared" si="53"/>
        <v>1.1547381847481416E-2</v>
      </c>
      <c r="P112" s="93">
        <f t="shared" si="36"/>
        <v>1859.2170000000001</v>
      </c>
      <c r="Q112" s="78">
        <f t="shared" si="54"/>
        <v>1859.2170000000001</v>
      </c>
      <c r="R112" s="78">
        <f t="shared" si="55"/>
        <v>1859.2054526181525</v>
      </c>
      <c r="S112" s="79">
        <f t="shared" si="56"/>
        <v>-1.1050000000000181E-2</v>
      </c>
      <c r="T112" s="78">
        <f t="shared" si="57"/>
        <v>1835.662</v>
      </c>
      <c r="U112" s="78">
        <f>1</f>
        <v>1</v>
      </c>
      <c r="V112" s="78">
        <f t="shared" si="58"/>
        <v>23.543452618152514</v>
      </c>
      <c r="W112" s="77">
        <f t="shared" si="59"/>
        <v>23.555000000000064</v>
      </c>
      <c r="X112" s="75"/>
      <c r="Y112" s="75"/>
      <c r="Z112" s="80"/>
      <c r="AA112" s="80"/>
      <c r="AB112" s="119"/>
      <c r="AC112" s="81">
        <f t="shared" si="40"/>
        <v>40</v>
      </c>
      <c r="AD112" s="105">
        <f t="shared" si="60"/>
        <v>35.200000000000003</v>
      </c>
      <c r="AE112" s="105">
        <f t="shared" si="38"/>
        <v>2.4</v>
      </c>
      <c r="AF112" s="82" t="str">
        <f t="shared" si="38"/>
        <v>PN10</v>
      </c>
      <c r="AG112" s="52"/>
    </row>
    <row r="113" spans="1:33" x14ac:dyDescent="0.25">
      <c r="A113" s="117"/>
      <c r="B113" s="207" t="s">
        <v>193</v>
      </c>
      <c r="C113" s="205">
        <v>9855957.5274999999</v>
      </c>
      <c r="D113" s="205">
        <v>778880.07409999997</v>
      </c>
      <c r="E113" s="199">
        <v>1836.4490000000001</v>
      </c>
      <c r="F113" s="91">
        <v>2120</v>
      </c>
      <c r="G113" s="76">
        <f t="shared" si="41"/>
        <v>20</v>
      </c>
      <c r="H113" s="118">
        <f t="shared" si="34"/>
        <v>1836.4490000000001</v>
      </c>
      <c r="I113" s="77">
        <f t="shared" si="39"/>
        <v>4.6296296296296298E-4</v>
      </c>
      <c r="J113" s="77">
        <f t="shared" si="49"/>
        <v>3.5200000000000002E-2</v>
      </c>
      <c r="K113" s="77">
        <f t="shared" si="50"/>
        <v>9.7264640000000011E-4</v>
      </c>
      <c r="L113" s="77">
        <f t="shared" si="51"/>
        <v>0.47598280625205924</v>
      </c>
      <c r="M113" s="77">
        <v>150</v>
      </c>
      <c r="N113" s="77">
        <f t="shared" si="52"/>
        <v>0.16041288834520079</v>
      </c>
      <c r="O113" s="77">
        <f t="shared" si="53"/>
        <v>1.1547381847481416E-2</v>
      </c>
      <c r="P113" s="93">
        <f t="shared" si="36"/>
        <v>1859.2170000000001</v>
      </c>
      <c r="Q113" s="78">
        <f t="shared" si="54"/>
        <v>1859.2170000000001</v>
      </c>
      <c r="R113" s="78">
        <f t="shared" si="55"/>
        <v>1859.2054526181525</v>
      </c>
      <c r="S113" s="79">
        <f t="shared" si="56"/>
        <v>-1.0649999999998272E-2</v>
      </c>
      <c r="T113" s="78">
        <f t="shared" si="57"/>
        <v>1835.4490000000001</v>
      </c>
      <c r="U113" s="78">
        <f>1</f>
        <v>1</v>
      </c>
      <c r="V113" s="78">
        <f t="shared" si="58"/>
        <v>23.75645261815248</v>
      </c>
      <c r="W113" s="77">
        <f t="shared" si="59"/>
        <v>23.768000000000029</v>
      </c>
      <c r="X113" s="75"/>
      <c r="Y113" s="75"/>
      <c r="Z113" s="80"/>
      <c r="AA113" s="80"/>
      <c r="AB113" s="119"/>
      <c r="AC113" s="81">
        <f t="shared" si="40"/>
        <v>40</v>
      </c>
      <c r="AD113" s="81">
        <f t="shared" si="60"/>
        <v>35.200000000000003</v>
      </c>
      <c r="AE113" s="81">
        <f t="shared" si="38"/>
        <v>2.4</v>
      </c>
      <c r="AF113" s="82" t="str">
        <f t="shared" si="38"/>
        <v>PN10</v>
      </c>
      <c r="AG113" s="52"/>
    </row>
    <row r="114" spans="1:33" x14ac:dyDescent="0.25">
      <c r="A114" s="117"/>
      <c r="B114" s="207" t="s">
        <v>194</v>
      </c>
      <c r="C114" s="205">
        <v>9855970.9189999998</v>
      </c>
      <c r="D114" s="205">
        <v>778865.2193</v>
      </c>
      <c r="E114" s="199">
        <v>1836.2539999999999</v>
      </c>
      <c r="F114" s="83">
        <v>2140</v>
      </c>
      <c r="G114" s="107">
        <f t="shared" si="41"/>
        <v>20</v>
      </c>
      <c r="H114" s="118">
        <f t="shared" si="34"/>
        <v>1836.2539999999999</v>
      </c>
      <c r="I114" s="77">
        <f t="shared" si="39"/>
        <v>4.6296296296296298E-4</v>
      </c>
      <c r="J114" s="77">
        <f t="shared" si="49"/>
        <v>3.5200000000000002E-2</v>
      </c>
      <c r="K114" s="77">
        <f t="shared" si="50"/>
        <v>9.7264640000000011E-4</v>
      </c>
      <c r="L114" s="77">
        <f t="shared" si="51"/>
        <v>0.47598280625205924</v>
      </c>
      <c r="M114" s="77">
        <v>150</v>
      </c>
      <c r="N114" s="77">
        <f t="shared" si="52"/>
        <v>0.16041288834520079</v>
      </c>
      <c r="O114" s="77">
        <f t="shared" si="53"/>
        <v>1.1547381847481416E-2</v>
      </c>
      <c r="P114" s="93">
        <f t="shared" si="36"/>
        <v>1859.2170000000001</v>
      </c>
      <c r="Q114" s="78">
        <f t="shared" si="54"/>
        <v>1859.2170000000001</v>
      </c>
      <c r="R114" s="78">
        <f t="shared" si="55"/>
        <v>1859.2054526181525</v>
      </c>
      <c r="S114" s="79">
        <f t="shared" si="56"/>
        <v>-9.7500000000081861E-3</v>
      </c>
      <c r="T114" s="78">
        <f t="shared" si="57"/>
        <v>1835.2539999999999</v>
      </c>
      <c r="U114" s="78">
        <f>1</f>
        <v>1</v>
      </c>
      <c r="V114" s="78">
        <f t="shared" si="58"/>
        <v>23.951452618152643</v>
      </c>
      <c r="W114" s="77">
        <f t="shared" si="59"/>
        <v>23.963000000000193</v>
      </c>
      <c r="X114" s="75"/>
      <c r="Y114" s="75"/>
      <c r="Z114" s="80"/>
      <c r="AA114" s="80"/>
      <c r="AB114" s="119"/>
      <c r="AC114" s="81">
        <f t="shared" si="40"/>
        <v>40</v>
      </c>
      <c r="AD114" s="81">
        <f t="shared" si="60"/>
        <v>35.200000000000003</v>
      </c>
      <c r="AE114" s="81">
        <f t="shared" si="38"/>
        <v>2.4</v>
      </c>
      <c r="AF114" s="82" t="str">
        <f t="shared" si="38"/>
        <v>PN10</v>
      </c>
      <c r="AG114" s="52"/>
    </row>
    <row r="115" spans="1:33" x14ac:dyDescent="0.25">
      <c r="A115" s="117"/>
      <c r="B115" s="207" t="s">
        <v>195</v>
      </c>
      <c r="C115" s="205">
        <v>9855984.3105999995</v>
      </c>
      <c r="D115" s="205">
        <v>778850.36439999996</v>
      </c>
      <c r="E115" s="199">
        <v>1836.0219999999999</v>
      </c>
      <c r="F115" s="91">
        <v>2160</v>
      </c>
      <c r="G115" s="76">
        <f t="shared" si="41"/>
        <v>20</v>
      </c>
      <c r="H115" s="118">
        <f t="shared" si="34"/>
        <v>1836.0219999999999</v>
      </c>
      <c r="I115" s="77">
        <f t="shared" si="39"/>
        <v>4.6296296296296298E-4</v>
      </c>
      <c r="J115" s="99">
        <f t="shared" si="49"/>
        <v>3.5200000000000002E-2</v>
      </c>
      <c r="K115" s="99">
        <f t="shared" si="50"/>
        <v>9.7264640000000011E-4</v>
      </c>
      <c r="L115" s="77">
        <f t="shared" si="51"/>
        <v>0.47598280625205924</v>
      </c>
      <c r="M115" s="77">
        <v>150</v>
      </c>
      <c r="N115" s="77">
        <f t="shared" si="52"/>
        <v>0.16041288834520079</v>
      </c>
      <c r="O115" s="77">
        <f t="shared" si="53"/>
        <v>1.1547381847481416E-2</v>
      </c>
      <c r="P115" s="93">
        <f t="shared" si="36"/>
        <v>1859.2170000000001</v>
      </c>
      <c r="Q115" s="78">
        <f t="shared" si="54"/>
        <v>1859.2170000000001</v>
      </c>
      <c r="R115" s="78">
        <f t="shared" si="55"/>
        <v>1859.2054526181525</v>
      </c>
      <c r="S115" s="79">
        <f t="shared" si="56"/>
        <v>-1.1599999999998546E-2</v>
      </c>
      <c r="T115" s="78">
        <f t="shared" si="57"/>
        <v>1835.0219999999999</v>
      </c>
      <c r="U115" s="78">
        <f>1</f>
        <v>1</v>
      </c>
      <c r="V115" s="78">
        <f t="shared" si="58"/>
        <v>24.183452618152614</v>
      </c>
      <c r="W115" s="77">
        <f t="shared" si="59"/>
        <v>24.195000000000164</v>
      </c>
      <c r="X115" s="75"/>
      <c r="Y115" s="75"/>
      <c r="Z115" s="80"/>
      <c r="AA115" s="80"/>
      <c r="AB115" s="119"/>
      <c r="AC115" s="81">
        <f t="shared" si="40"/>
        <v>40</v>
      </c>
      <c r="AD115" s="105">
        <f t="shared" si="60"/>
        <v>35.200000000000003</v>
      </c>
      <c r="AE115" s="105">
        <f t="shared" si="38"/>
        <v>2.4</v>
      </c>
      <c r="AF115" s="82" t="str">
        <f t="shared" si="38"/>
        <v>PN10</v>
      </c>
      <c r="AG115" s="52"/>
    </row>
    <row r="116" spans="1:33" x14ac:dyDescent="0.25">
      <c r="A116" s="117"/>
      <c r="B116" s="207" t="s">
        <v>196</v>
      </c>
      <c r="C116" s="205">
        <v>9855997.7021999992</v>
      </c>
      <c r="D116" s="205">
        <v>778835.50959999999</v>
      </c>
      <c r="E116" s="199">
        <v>1835.7529999999999</v>
      </c>
      <c r="F116" s="83">
        <v>2180</v>
      </c>
      <c r="G116" s="107">
        <f t="shared" si="41"/>
        <v>20</v>
      </c>
      <c r="H116" s="118">
        <f t="shared" si="34"/>
        <v>1835.7529999999999</v>
      </c>
      <c r="I116" s="77">
        <f t="shared" si="39"/>
        <v>4.6296296296296298E-4</v>
      </c>
      <c r="J116" s="77">
        <f t="shared" si="49"/>
        <v>3.5200000000000002E-2</v>
      </c>
      <c r="K116" s="77">
        <f t="shared" si="50"/>
        <v>9.7264640000000011E-4</v>
      </c>
      <c r="L116" s="77">
        <f t="shared" si="51"/>
        <v>0.47598280625205924</v>
      </c>
      <c r="M116" s="99">
        <v>150</v>
      </c>
      <c r="N116" s="77">
        <f t="shared" si="52"/>
        <v>0.16041288834520079</v>
      </c>
      <c r="O116" s="77">
        <f t="shared" si="53"/>
        <v>1.1547381847481416E-2</v>
      </c>
      <c r="P116" s="93">
        <f t="shared" si="36"/>
        <v>1859.2170000000001</v>
      </c>
      <c r="Q116" s="78">
        <f t="shared" si="54"/>
        <v>1859.2170000000001</v>
      </c>
      <c r="R116" s="78">
        <f t="shared" si="55"/>
        <v>1859.2054526181525</v>
      </c>
      <c r="S116" s="79">
        <f t="shared" si="56"/>
        <v>-1.3450000000000273E-2</v>
      </c>
      <c r="T116" s="78">
        <f t="shared" si="57"/>
        <v>1834.7529999999999</v>
      </c>
      <c r="U116" s="78">
        <f>1</f>
        <v>1</v>
      </c>
      <c r="V116" s="78">
        <f t="shared" si="58"/>
        <v>24.45245261815262</v>
      </c>
      <c r="W116" s="77">
        <f t="shared" si="59"/>
        <v>24.464000000000169</v>
      </c>
      <c r="X116" s="75"/>
      <c r="Y116" s="75"/>
      <c r="Z116" s="80"/>
      <c r="AA116" s="80"/>
      <c r="AB116" s="119"/>
      <c r="AC116" s="81">
        <f t="shared" si="40"/>
        <v>40</v>
      </c>
      <c r="AD116" s="81">
        <f t="shared" si="60"/>
        <v>35.200000000000003</v>
      </c>
      <c r="AE116" s="81">
        <f t="shared" si="38"/>
        <v>2.4</v>
      </c>
      <c r="AF116" s="82" t="str">
        <f t="shared" si="38"/>
        <v>PN10</v>
      </c>
      <c r="AG116" s="52"/>
    </row>
    <row r="117" spans="1:33" x14ac:dyDescent="0.25">
      <c r="A117" s="117"/>
      <c r="B117" s="207" t="s">
        <v>197</v>
      </c>
      <c r="C117" s="205">
        <v>9856011.0938000008</v>
      </c>
      <c r="D117" s="205">
        <v>778820.65480000002</v>
      </c>
      <c r="E117" s="199">
        <v>1835.47</v>
      </c>
      <c r="F117" s="91">
        <v>2200</v>
      </c>
      <c r="G117" s="76">
        <f t="shared" si="41"/>
        <v>20</v>
      </c>
      <c r="H117" s="118">
        <f t="shared" si="34"/>
        <v>1835.47</v>
      </c>
      <c r="I117" s="77">
        <f t="shared" si="39"/>
        <v>4.6296296296296298E-4</v>
      </c>
      <c r="J117" s="77">
        <f t="shared" si="49"/>
        <v>3.5200000000000002E-2</v>
      </c>
      <c r="K117" s="77">
        <f t="shared" si="50"/>
        <v>9.7264640000000011E-4</v>
      </c>
      <c r="L117" s="77">
        <f t="shared" si="51"/>
        <v>0.47598280625205924</v>
      </c>
      <c r="M117" s="77">
        <v>150</v>
      </c>
      <c r="N117" s="77">
        <f t="shared" si="52"/>
        <v>0.16041288834520079</v>
      </c>
      <c r="O117" s="77">
        <f t="shared" si="53"/>
        <v>1.1547381847481416E-2</v>
      </c>
      <c r="P117" s="93">
        <f t="shared" si="36"/>
        <v>1859.2170000000001</v>
      </c>
      <c r="Q117" s="78">
        <f t="shared" si="54"/>
        <v>1859.2170000000001</v>
      </c>
      <c r="R117" s="78">
        <f t="shared" si="55"/>
        <v>1859.2054526181525</v>
      </c>
      <c r="S117" s="79">
        <f t="shared" si="56"/>
        <v>-1.4149999999995088E-2</v>
      </c>
      <c r="T117" s="78">
        <f t="shared" si="57"/>
        <v>1834.47</v>
      </c>
      <c r="U117" s="78">
        <f>1</f>
        <v>1</v>
      </c>
      <c r="V117" s="78">
        <f t="shared" si="58"/>
        <v>24.735452618152522</v>
      </c>
      <c r="W117" s="77">
        <f t="shared" si="59"/>
        <v>24.747000000000071</v>
      </c>
      <c r="X117" s="75"/>
      <c r="Y117" s="75"/>
      <c r="Z117" s="80"/>
      <c r="AA117" s="80"/>
      <c r="AB117" s="119"/>
      <c r="AC117" s="81">
        <f t="shared" si="40"/>
        <v>40</v>
      </c>
      <c r="AD117" s="81">
        <f t="shared" si="60"/>
        <v>35.200000000000003</v>
      </c>
      <c r="AE117" s="81">
        <f t="shared" si="38"/>
        <v>2.4</v>
      </c>
      <c r="AF117" s="82" t="str">
        <f t="shared" si="38"/>
        <v>PN10</v>
      </c>
      <c r="AG117" s="52"/>
    </row>
    <row r="118" spans="1:33" x14ac:dyDescent="0.25">
      <c r="A118" s="117"/>
      <c r="B118" s="207" t="s">
        <v>198</v>
      </c>
      <c r="C118" s="205">
        <v>9856024.4854000006</v>
      </c>
      <c r="D118" s="205">
        <v>778805.8</v>
      </c>
      <c r="E118" s="199">
        <v>1835.2159999999999</v>
      </c>
      <c r="F118" s="83">
        <v>2220</v>
      </c>
      <c r="G118" s="107">
        <f t="shared" si="41"/>
        <v>20</v>
      </c>
      <c r="H118" s="118">
        <f t="shared" si="34"/>
        <v>1835.2159999999999</v>
      </c>
      <c r="I118" s="77">
        <f t="shared" si="39"/>
        <v>4.6296296296296298E-4</v>
      </c>
      <c r="J118" s="99">
        <f t="shared" si="49"/>
        <v>3.5200000000000002E-2</v>
      </c>
      <c r="K118" s="99">
        <f t="shared" si="50"/>
        <v>9.7264640000000011E-4</v>
      </c>
      <c r="L118" s="77">
        <f t="shared" si="51"/>
        <v>0.47598280625205924</v>
      </c>
      <c r="M118" s="77">
        <v>150</v>
      </c>
      <c r="N118" s="77">
        <f t="shared" si="52"/>
        <v>0.16041288834520079</v>
      </c>
      <c r="O118" s="77">
        <f t="shared" si="53"/>
        <v>1.1547381847481416E-2</v>
      </c>
      <c r="P118" s="93">
        <f t="shared" si="36"/>
        <v>1859.2170000000001</v>
      </c>
      <c r="Q118" s="78">
        <f t="shared" si="54"/>
        <v>1859.2170000000001</v>
      </c>
      <c r="R118" s="78">
        <f t="shared" si="55"/>
        <v>1859.2054526181525</v>
      </c>
      <c r="S118" s="79">
        <f t="shared" si="56"/>
        <v>-1.270000000000664E-2</v>
      </c>
      <c r="T118" s="78">
        <f t="shared" si="57"/>
        <v>1834.2159999999999</v>
      </c>
      <c r="U118" s="78">
        <f>1</f>
        <v>1</v>
      </c>
      <c r="V118" s="78">
        <f t="shared" si="58"/>
        <v>24.989452618152654</v>
      </c>
      <c r="W118" s="77">
        <f t="shared" si="59"/>
        <v>25.001000000000204</v>
      </c>
      <c r="X118" s="75"/>
      <c r="Y118" s="75"/>
      <c r="Z118" s="80"/>
      <c r="AA118" s="80"/>
      <c r="AB118" s="119"/>
      <c r="AC118" s="81">
        <f t="shared" si="40"/>
        <v>40</v>
      </c>
      <c r="AD118" s="105">
        <f t="shared" si="60"/>
        <v>35.200000000000003</v>
      </c>
      <c r="AE118" s="105">
        <f t="shared" si="38"/>
        <v>2.4</v>
      </c>
      <c r="AF118" s="82" t="str">
        <f t="shared" si="38"/>
        <v>PN10</v>
      </c>
      <c r="AG118" s="52"/>
    </row>
    <row r="119" spans="1:33" x14ac:dyDescent="0.25">
      <c r="A119" s="117"/>
      <c r="B119" s="207" t="s">
        <v>199</v>
      </c>
      <c r="C119" s="205">
        <v>9856037.8769000005</v>
      </c>
      <c r="D119" s="205">
        <v>778790.94519999996</v>
      </c>
      <c r="E119" s="199">
        <v>1834.9960000000001</v>
      </c>
      <c r="F119" s="91">
        <v>2240</v>
      </c>
      <c r="G119" s="76">
        <f t="shared" si="41"/>
        <v>20</v>
      </c>
      <c r="H119" s="118">
        <f t="shared" si="34"/>
        <v>1834.9960000000001</v>
      </c>
      <c r="I119" s="77">
        <f t="shared" si="39"/>
        <v>4.6296296296296298E-4</v>
      </c>
      <c r="J119" s="77">
        <f t="shared" si="49"/>
        <v>3.5200000000000002E-2</v>
      </c>
      <c r="K119" s="77">
        <f t="shared" si="50"/>
        <v>9.7264640000000011E-4</v>
      </c>
      <c r="L119" s="77">
        <f t="shared" si="51"/>
        <v>0.47598280625205924</v>
      </c>
      <c r="M119" s="77">
        <v>150</v>
      </c>
      <c r="N119" s="77">
        <f t="shared" si="52"/>
        <v>0.16041288834520079</v>
      </c>
      <c r="O119" s="77">
        <f t="shared" si="53"/>
        <v>1.1547381847481416E-2</v>
      </c>
      <c r="P119" s="93">
        <f t="shared" si="36"/>
        <v>1859.2170000000001</v>
      </c>
      <c r="Q119" s="78">
        <f t="shared" si="54"/>
        <v>1859.2170000000001</v>
      </c>
      <c r="R119" s="78">
        <f t="shared" si="55"/>
        <v>1859.2054526181525</v>
      </c>
      <c r="S119" s="79">
        <f t="shared" si="56"/>
        <v>-1.0999999999989995E-2</v>
      </c>
      <c r="T119" s="78">
        <f t="shared" si="57"/>
        <v>1833.9960000000001</v>
      </c>
      <c r="U119" s="78">
        <f>1</f>
        <v>1</v>
      </c>
      <c r="V119" s="78">
        <f t="shared" si="58"/>
        <v>25.209452618152454</v>
      </c>
      <c r="W119" s="77">
        <f t="shared" si="59"/>
        <v>25.221000000000004</v>
      </c>
      <c r="X119" s="75"/>
      <c r="Y119" s="75"/>
      <c r="Z119" s="80"/>
      <c r="AA119" s="80"/>
      <c r="AB119" s="119"/>
      <c r="AC119" s="81">
        <f t="shared" si="40"/>
        <v>40</v>
      </c>
      <c r="AD119" s="81">
        <f t="shared" si="60"/>
        <v>35.200000000000003</v>
      </c>
      <c r="AE119" s="81">
        <f t="shared" si="38"/>
        <v>2.4</v>
      </c>
      <c r="AF119" s="82" t="str">
        <f t="shared" si="38"/>
        <v>PN10</v>
      </c>
      <c r="AG119" s="52"/>
    </row>
    <row r="120" spans="1:33" x14ac:dyDescent="0.25">
      <c r="A120" s="117"/>
      <c r="B120" s="207" t="s">
        <v>200</v>
      </c>
      <c r="C120" s="205">
        <v>9856051.2685000002</v>
      </c>
      <c r="D120" s="205">
        <v>778776.09030000004</v>
      </c>
      <c r="E120" s="199">
        <v>1834.7750000000001</v>
      </c>
      <c r="F120" s="83">
        <v>2260</v>
      </c>
      <c r="G120" s="107">
        <f t="shared" si="41"/>
        <v>20</v>
      </c>
      <c r="H120" s="118">
        <f t="shared" si="34"/>
        <v>1834.7750000000001</v>
      </c>
      <c r="I120" s="99">
        <f t="shared" si="39"/>
        <v>4.6296296296296298E-4</v>
      </c>
      <c r="J120" s="77">
        <f t="shared" si="49"/>
        <v>3.5200000000000002E-2</v>
      </c>
      <c r="K120" s="77">
        <f t="shared" si="50"/>
        <v>9.7264640000000011E-4</v>
      </c>
      <c r="L120" s="77">
        <f t="shared" si="51"/>
        <v>0.47598280625205924</v>
      </c>
      <c r="M120" s="77">
        <v>150</v>
      </c>
      <c r="N120" s="77">
        <f t="shared" si="52"/>
        <v>0.16041288834520079</v>
      </c>
      <c r="O120" s="77">
        <f t="shared" si="53"/>
        <v>1.1547381847481416E-2</v>
      </c>
      <c r="P120" s="93">
        <f t="shared" si="36"/>
        <v>1859.2170000000001</v>
      </c>
      <c r="Q120" s="78">
        <f t="shared" si="54"/>
        <v>1859.2170000000001</v>
      </c>
      <c r="R120" s="78">
        <f t="shared" si="55"/>
        <v>1859.2054526181525</v>
      </c>
      <c r="S120" s="79">
        <f t="shared" si="56"/>
        <v>-1.1050000000000181E-2</v>
      </c>
      <c r="T120" s="78">
        <f t="shared" si="57"/>
        <v>1833.7750000000001</v>
      </c>
      <c r="U120" s="78">
        <f>1</f>
        <v>1</v>
      </c>
      <c r="V120" s="78">
        <f t="shared" si="58"/>
        <v>25.430452618152458</v>
      </c>
      <c r="W120" s="77">
        <f t="shared" si="59"/>
        <v>25.442000000000007</v>
      </c>
      <c r="X120" s="75"/>
      <c r="Y120" s="75"/>
      <c r="Z120" s="80"/>
      <c r="AA120" s="80"/>
      <c r="AB120" s="119"/>
      <c r="AC120" s="81">
        <f t="shared" si="40"/>
        <v>40</v>
      </c>
      <c r="AD120" s="81">
        <f t="shared" si="60"/>
        <v>35.200000000000003</v>
      </c>
      <c r="AE120" s="81">
        <f t="shared" si="38"/>
        <v>2.4</v>
      </c>
      <c r="AF120" s="82" t="str">
        <f t="shared" si="38"/>
        <v>PN10</v>
      </c>
      <c r="AG120" s="52"/>
    </row>
    <row r="121" spans="1:33" x14ac:dyDescent="0.25">
      <c r="A121" s="117"/>
      <c r="B121" s="207" t="s">
        <v>201</v>
      </c>
      <c r="C121" s="205">
        <v>9856064.6601</v>
      </c>
      <c r="D121" s="205">
        <v>778761.23549999995</v>
      </c>
      <c r="E121" s="199">
        <v>1834.5139999999999</v>
      </c>
      <c r="F121" s="91">
        <v>2280</v>
      </c>
      <c r="G121" s="76">
        <f t="shared" si="41"/>
        <v>20</v>
      </c>
      <c r="H121" s="118">
        <f t="shared" si="34"/>
        <v>1834.5139999999999</v>
      </c>
      <c r="I121" s="77">
        <f t="shared" si="39"/>
        <v>4.6296296296296298E-4</v>
      </c>
      <c r="J121" s="99">
        <f t="shared" si="49"/>
        <v>3.5200000000000002E-2</v>
      </c>
      <c r="K121" s="99">
        <f t="shared" si="50"/>
        <v>9.7264640000000011E-4</v>
      </c>
      <c r="L121" s="77">
        <f t="shared" si="51"/>
        <v>0.47598280625205924</v>
      </c>
      <c r="M121" s="99">
        <v>150</v>
      </c>
      <c r="N121" s="77">
        <f t="shared" si="52"/>
        <v>0.16041288834520079</v>
      </c>
      <c r="O121" s="77">
        <f t="shared" si="53"/>
        <v>1.1547381847481416E-2</v>
      </c>
      <c r="P121" s="93">
        <f t="shared" si="36"/>
        <v>1859.2170000000001</v>
      </c>
      <c r="Q121" s="78">
        <f t="shared" si="54"/>
        <v>1859.2170000000001</v>
      </c>
      <c r="R121" s="78">
        <f t="shared" si="55"/>
        <v>1859.2054526181525</v>
      </c>
      <c r="S121" s="79">
        <f t="shared" si="56"/>
        <v>-1.3050000000009731E-2</v>
      </c>
      <c r="T121" s="78">
        <f t="shared" si="57"/>
        <v>1833.5139999999999</v>
      </c>
      <c r="U121" s="78">
        <f>1</f>
        <v>1</v>
      </c>
      <c r="V121" s="78">
        <f t="shared" si="58"/>
        <v>25.691452618152653</v>
      </c>
      <c r="W121" s="77">
        <f t="shared" si="59"/>
        <v>25.703000000000202</v>
      </c>
      <c r="X121" s="75"/>
      <c r="Y121" s="75"/>
      <c r="Z121" s="80"/>
      <c r="AA121" s="80"/>
      <c r="AB121" s="119"/>
      <c r="AC121" s="81">
        <f t="shared" si="40"/>
        <v>40</v>
      </c>
      <c r="AD121" s="105">
        <f t="shared" si="60"/>
        <v>35.200000000000003</v>
      </c>
      <c r="AE121" s="105">
        <f t="shared" si="38"/>
        <v>2.4</v>
      </c>
      <c r="AF121" s="82" t="str">
        <f t="shared" si="38"/>
        <v>PN10</v>
      </c>
      <c r="AG121" s="52"/>
    </row>
    <row r="122" spans="1:33" x14ac:dyDescent="0.25">
      <c r="A122" s="117"/>
      <c r="B122" s="207" t="s">
        <v>202</v>
      </c>
      <c r="C122" s="205">
        <v>9856078.0516999997</v>
      </c>
      <c r="D122" s="205">
        <v>778746.38069999998</v>
      </c>
      <c r="E122" s="199">
        <v>1834.1959999999999</v>
      </c>
      <c r="F122" s="83">
        <v>2300</v>
      </c>
      <c r="G122" s="107">
        <f t="shared" si="41"/>
        <v>20</v>
      </c>
      <c r="H122" s="118">
        <f t="shared" si="34"/>
        <v>1834.1959999999999</v>
      </c>
      <c r="I122" s="77">
        <f t="shared" si="39"/>
        <v>4.6296296296296298E-4</v>
      </c>
      <c r="J122" s="77">
        <f t="shared" si="49"/>
        <v>3.5200000000000002E-2</v>
      </c>
      <c r="K122" s="77">
        <f t="shared" si="50"/>
        <v>9.7264640000000011E-4</v>
      </c>
      <c r="L122" s="77">
        <f t="shared" si="51"/>
        <v>0.47598280625205924</v>
      </c>
      <c r="M122" s="77">
        <v>150</v>
      </c>
      <c r="N122" s="77">
        <f t="shared" si="52"/>
        <v>0.16041288834520079</v>
      </c>
      <c r="O122" s="77">
        <f t="shared" si="53"/>
        <v>1.1547381847481416E-2</v>
      </c>
      <c r="P122" s="93">
        <f t="shared" si="36"/>
        <v>1859.2170000000001</v>
      </c>
      <c r="Q122" s="78">
        <f t="shared" si="54"/>
        <v>1859.2170000000001</v>
      </c>
      <c r="R122" s="78">
        <f t="shared" si="55"/>
        <v>1859.2054526181525</v>
      </c>
      <c r="S122" s="79">
        <f t="shared" si="56"/>
        <v>-1.5899999999999182E-2</v>
      </c>
      <c r="T122" s="78">
        <f t="shared" si="57"/>
        <v>1833.1959999999999</v>
      </c>
      <c r="U122" s="78">
        <f>1</f>
        <v>1</v>
      </c>
      <c r="V122" s="78">
        <f t="shared" si="58"/>
        <v>26.009452618152636</v>
      </c>
      <c r="W122" s="77">
        <f t="shared" si="59"/>
        <v>26.021000000000186</v>
      </c>
      <c r="X122" s="75"/>
      <c r="Y122" s="75"/>
      <c r="Z122" s="80"/>
      <c r="AA122" s="80"/>
      <c r="AB122" s="119"/>
      <c r="AC122" s="81">
        <f t="shared" si="40"/>
        <v>40</v>
      </c>
      <c r="AD122" s="81">
        <f t="shared" si="60"/>
        <v>35.200000000000003</v>
      </c>
      <c r="AE122" s="81">
        <f t="shared" si="38"/>
        <v>2.4</v>
      </c>
      <c r="AF122" s="82" t="str">
        <f t="shared" si="38"/>
        <v>PN10</v>
      </c>
      <c r="AG122" s="52"/>
    </row>
    <row r="123" spans="1:33" x14ac:dyDescent="0.25">
      <c r="A123" s="117"/>
      <c r="B123" s="207" t="s">
        <v>203</v>
      </c>
      <c r="C123" s="205">
        <v>9856091.4431999996</v>
      </c>
      <c r="D123" s="205">
        <v>778731.52590000001</v>
      </c>
      <c r="E123" s="199">
        <v>1834.056</v>
      </c>
      <c r="F123" s="91">
        <v>2320</v>
      </c>
      <c r="G123" s="76">
        <f t="shared" si="41"/>
        <v>20</v>
      </c>
      <c r="H123" s="118">
        <f t="shared" si="34"/>
        <v>1834.056</v>
      </c>
      <c r="I123" s="77">
        <f t="shared" si="39"/>
        <v>4.6296296296296298E-4</v>
      </c>
      <c r="J123" s="77">
        <f t="shared" si="49"/>
        <v>3.5200000000000002E-2</v>
      </c>
      <c r="K123" s="77">
        <f t="shared" si="50"/>
        <v>9.7264640000000011E-4</v>
      </c>
      <c r="L123" s="77">
        <f t="shared" si="51"/>
        <v>0.47598280625205924</v>
      </c>
      <c r="M123" s="77">
        <v>150</v>
      </c>
      <c r="N123" s="77">
        <f t="shared" si="52"/>
        <v>0.16041288834520079</v>
      </c>
      <c r="O123" s="77">
        <f t="shared" si="53"/>
        <v>1.1547381847481416E-2</v>
      </c>
      <c r="P123" s="93">
        <f t="shared" si="36"/>
        <v>1859.2170000000001</v>
      </c>
      <c r="Q123" s="78">
        <f t="shared" si="54"/>
        <v>1859.2170000000001</v>
      </c>
      <c r="R123" s="78">
        <f t="shared" si="55"/>
        <v>1859.2054526181525</v>
      </c>
      <c r="S123" s="79">
        <f t="shared" si="56"/>
        <v>-6.9999999999936337E-3</v>
      </c>
      <c r="T123" s="78">
        <f t="shared" si="57"/>
        <v>1833.056</v>
      </c>
      <c r="U123" s="78">
        <f>1</f>
        <v>1</v>
      </c>
      <c r="V123" s="78">
        <f t="shared" si="58"/>
        <v>26.149452618152509</v>
      </c>
      <c r="W123" s="77">
        <f t="shared" si="59"/>
        <v>26.161000000000058</v>
      </c>
      <c r="X123" s="75"/>
      <c r="Y123" s="75"/>
      <c r="Z123" s="80"/>
      <c r="AA123" s="80"/>
      <c r="AB123" s="119"/>
      <c r="AC123" s="81">
        <f t="shared" si="40"/>
        <v>40</v>
      </c>
      <c r="AD123" s="81">
        <f t="shared" si="60"/>
        <v>35.200000000000003</v>
      </c>
      <c r="AE123" s="81">
        <f t="shared" si="38"/>
        <v>2.4</v>
      </c>
      <c r="AF123" s="82" t="str">
        <f t="shared" si="38"/>
        <v>PN10</v>
      </c>
      <c r="AG123" s="52"/>
    </row>
    <row r="124" spans="1:33" x14ac:dyDescent="0.25">
      <c r="A124" s="117"/>
      <c r="B124" s="207" t="s">
        <v>204</v>
      </c>
      <c r="C124" s="205">
        <v>9856104.8347999994</v>
      </c>
      <c r="D124" s="205">
        <v>778716.67110000004</v>
      </c>
      <c r="E124" s="199">
        <v>1833.826</v>
      </c>
      <c r="F124" s="83">
        <v>2340</v>
      </c>
      <c r="G124" s="107">
        <f t="shared" si="41"/>
        <v>20</v>
      </c>
      <c r="H124" s="118">
        <f t="shared" si="34"/>
        <v>1833.826</v>
      </c>
      <c r="I124" s="77">
        <f t="shared" si="39"/>
        <v>4.6296296296296298E-4</v>
      </c>
      <c r="J124" s="99">
        <f t="shared" si="49"/>
        <v>3.5200000000000002E-2</v>
      </c>
      <c r="K124" s="99">
        <f t="shared" si="50"/>
        <v>9.7264640000000011E-4</v>
      </c>
      <c r="L124" s="77">
        <f t="shared" si="51"/>
        <v>0.47598280625205924</v>
      </c>
      <c r="M124" s="77">
        <v>150</v>
      </c>
      <c r="N124" s="77">
        <f t="shared" si="52"/>
        <v>0.16041288834520079</v>
      </c>
      <c r="O124" s="77">
        <f t="shared" si="53"/>
        <v>1.1547381847481416E-2</v>
      </c>
      <c r="P124" s="93">
        <f t="shared" si="36"/>
        <v>1859.2170000000001</v>
      </c>
      <c r="Q124" s="78">
        <f t="shared" si="54"/>
        <v>1859.2170000000001</v>
      </c>
      <c r="R124" s="78">
        <f t="shared" si="55"/>
        <v>1859.2054526181525</v>
      </c>
      <c r="S124" s="79">
        <f t="shared" si="56"/>
        <v>-1.1500000000000909E-2</v>
      </c>
      <c r="T124" s="78">
        <f t="shared" si="57"/>
        <v>1832.826</v>
      </c>
      <c r="U124" s="78">
        <f>1</f>
        <v>1</v>
      </c>
      <c r="V124" s="78">
        <f t="shared" si="58"/>
        <v>26.379452618152527</v>
      </c>
      <c r="W124" s="77">
        <f t="shared" si="59"/>
        <v>26.391000000000076</v>
      </c>
      <c r="X124" s="75"/>
      <c r="Y124" s="75"/>
      <c r="Z124" s="80"/>
      <c r="AA124" s="80"/>
      <c r="AB124" s="119"/>
      <c r="AC124" s="81">
        <f t="shared" si="40"/>
        <v>40</v>
      </c>
      <c r="AD124" s="105">
        <f t="shared" si="60"/>
        <v>35.200000000000003</v>
      </c>
      <c r="AE124" s="105">
        <f t="shared" si="38"/>
        <v>2.4</v>
      </c>
      <c r="AF124" s="82" t="str">
        <f t="shared" si="38"/>
        <v>PN10</v>
      </c>
      <c r="AG124" s="52"/>
    </row>
    <row r="125" spans="1:33" x14ac:dyDescent="0.25">
      <c r="A125" s="117"/>
      <c r="B125" s="207" t="s">
        <v>205</v>
      </c>
      <c r="C125" s="205">
        <v>9856118.2263999991</v>
      </c>
      <c r="D125" s="205">
        <v>778701.81629999995</v>
      </c>
      <c r="E125" s="199">
        <v>1833.519</v>
      </c>
      <c r="F125" s="91">
        <v>2360</v>
      </c>
      <c r="G125" s="76">
        <f t="shared" si="41"/>
        <v>20</v>
      </c>
      <c r="H125" s="118">
        <f t="shared" si="34"/>
        <v>1833.519</v>
      </c>
      <c r="I125" s="77">
        <f t="shared" si="39"/>
        <v>4.6296296296296298E-4</v>
      </c>
      <c r="J125" s="77">
        <f t="shared" si="49"/>
        <v>3.5200000000000002E-2</v>
      </c>
      <c r="K125" s="77">
        <f t="shared" si="50"/>
        <v>9.7264640000000011E-4</v>
      </c>
      <c r="L125" s="77">
        <f t="shared" si="51"/>
        <v>0.47598280625205924</v>
      </c>
      <c r="M125" s="77">
        <v>150</v>
      </c>
      <c r="N125" s="77">
        <f t="shared" si="52"/>
        <v>0.16041288834520079</v>
      </c>
      <c r="O125" s="77">
        <f t="shared" si="53"/>
        <v>1.1547381847481416E-2</v>
      </c>
      <c r="P125" s="93">
        <f t="shared" si="36"/>
        <v>1859.2170000000001</v>
      </c>
      <c r="Q125" s="78">
        <f t="shared" si="54"/>
        <v>1859.2170000000001</v>
      </c>
      <c r="R125" s="78">
        <f t="shared" si="55"/>
        <v>1859.2054526181525</v>
      </c>
      <c r="S125" s="79">
        <f t="shared" si="56"/>
        <v>-1.5350000000000818E-2</v>
      </c>
      <c r="T125" s="78">
        <f t="shared" si="57"/>
        <v>1832.519</v>
      </c>
      <c r="U125" s="78">
        <f>1</f>
        <v>1</v>
      </c>
      <c r="V125" s="78">
        <f t="shared" si="58"/>
        <v>26.686452618152543</v>
      </c>
      <c r="W125" s="77">
        <f t="shared" si="59"/>
        <v>26.698000000000093</v>
      </c>
      <c r="X125" s="75"/>
      <c r="Y125" s="75"/>
      <c r="Z125" s="80"/>
      <c r="AA125" s="80"/>
      <c r="AB125" s="119"/>
      <c r="AC125" s="81">
        <f t="shared" si="40"/>
        <v>40</v>
      </c>
      <c r="AD125" s="81">
        <f t="shared" si="60"/>
        <v>35.200000000000003</v>
      </c>
      <c r="AE125" s="81">
        <f t="shared" si="38"/>
        <v>2.4</v>
      </c>
      <c r="AF125" s="82" t="str">
        <f t="shared" si="38"/>
        <v>PN10</v>
      </c>
      <c r="AG125" s="52"/>
    </row>
    <row r="126" spans="1:33" x14ac:dyDescent="0.25">
      <c r="A126" s="117"/>
      <c r="B126" s="207" t="s">
        <v>206</v>
      </c>
      <c r="C126" s="205">
        <v>9856131.6180000007</v>
      </c>
      <c r="D126" s="205">
        <v>778686.96140000003</v>
      </c>
      <c r="E126" s="199">
        <v>1833.258</v>
      </c>
      <c r="F126" s="83">
        <v>2380</v>
      </c>
      <c r="G126" s="107">
        <f t="shared" si="41"/>
        <v>20</v>
      </c>
      <c r="H126" s="118">
        <f t="shared" si="34"/>
        <v>1833.258</v>
      </c>
      <c r="I126" s="77">
        <f t="shared" si="39"/>
        <v>4.6296296296296298E-4</v>
      </c>
      <c r="J126" s="77">
        <f t="shared" si="49"/>
        <v>3.5200000000000002E-2</v>
      </c>
      <c r="K126" s="77">
        <f t="shared" si="50"/>
        <v>9.7264640000000011E-4</v>
      </c>
      <c r="L126" s="77">
        <f t="shared" si="51"/>
        <v>0.47598280625205924</v>
      </c>
      <c r="M126" s="99">
        <v>150</v>
      </c>
      <c r="N126" s="77">
        <f t="shared" si="52"/>
        <v>0.16041288834520079</v>
      </c>
      <c r="O126" s="77">
        <f t="shared" si="53"/>
        <v>1.1547381847481416E-2</v>
      </c>
      <c r="P126" s="93">
        <f t="shared" si="36"/>
        <v>1859.2170000000001</v>
      </c>
      <c r="Q126" s="78">
        <f t="shared" si="54"/>
        <v>1859.2170000000001</v>
      </c>
      <c r="R126" s="78">
        <f t="shared" si="55"/>
        <v>1859.2054526181525</v>
      </c>
      <c r="S126" s="79">
        <f t="shared" si="56"/>
        <v>-1.3049999999998363E-2</v>
      </c>
      <c r="T126" s="78">
        <f t="shared" si="57"/>
        <v>1832.258</v>
      </c>
      <c r="U126" s="78">
        <f>1</f>
        <v>1</v>
      </c>
      <c r="V126" s="78">
        <f t="shared" si="58"/>
        <v>26.947452618152511</v>
      </c>
      <c r="W126" s="77">
        <f t="shared" si="59"/>
        <v>26.95900000000006</v>
      </c>
      <c r="X126" s="75"/>
      <c r="Y126" s="75"/>
      <c r="Z126" s="80"/>
      <c r="AA126" s="80"/>
      <c r="AB126" s="119"/>
      <c r="AC126" s="81">
        <f t="shared" si="40"/>
        <v>40</v>
      </c>
      <c r="AD126" s="81">
        <f t="shared" si="60"/>
        <v>35.200000000000003</v>
      </c>
      <c r="AE126" s="81">
        <f t="shared" si="38"/>
        <v>2.4</v>
      </c>
      <c r="AF126" s="82" t="str">
        <f t="shared" si="38"/>
        <v>PN10</v>
      </c>
      <c r="AG126" s="52"/>
    </row>
    <row r="127" spans="1:33" x14ac:dyDescent="0.25">
      <c r="A127" s="117"/>
      <c r="B127" s="207" t="s">
        <v>207</v>
      </c>
      <c r="C127" s="205">
        <v>9856145.0095000006</v>
      </c>
      <c r="D127" s="205">
        <v>778672.10660000006</v>
      </c>
      <c r="E127" s="199">
        <v>1832.9369999999999</v>
      </c>
      <c r="F127" s="91">
        <v>2400</v>
      </c>
      <c r="G127" s="76">
        <f t="shared" si="41"/>
        <v>20</v>
      </c>
      <c r="H127" s="118">
        <f t="shared" si="34"/>
        <v>1832.9369999999999</v>
      </c>
      <c r="I127" s="77">
        <f t="shared" si="39"/>
        <v>4.6296296296296298E-4</v>
      </c>
      <c r="J127" s="99">
        <f t="shared" si="49"/>
        <v>3.5200000000000002E-2</v>
      </c>
      <c r="K127" s="99">
        <f t="shared" si="50"/>
        <v>9.7264640000000011E-4</v>
      </c>
      <c r="L127" s="77">
        <f t="shared" si="51"/>
        <v>0.47598280625205924</v>
      </c>
      <c r="M127" s="77">
        <v>150</v>
      </c>
      <c r="N127" s="77">
        <f t="shared" si="52"/>
        <v>0.16041288834520079</v>
      </c>
      <c r="O127" s="77">
        <f t="shared" si="53"/>
        <v>1.1547381847481416E-2</v>
      </c>
      <c r="P127" s="93">
        <f t="shared" si="36"/>
        <v>1859.2170000000001</v>
      </c>
      <c r="Q127" s="78">
        <f t="shared" si="54"/>
        <v>1859.2170000000001</v>
      </c>
      <c r="R127" s="78">
        <f t="shared" si="55"/>
        <v>1859.2054526181525</v>
      </c>
      <c r="S127" s="79">
        <f t="shared" si="56"/>
        <v>-1.6050000000007003E-2</v>
      </c>
      <c r="T127" s="78">
        <f t="shared" si="57"/>
        <v>1831.9369999999999</v>
      </c>
      <c r="U127" s="78">
        <f>1</f>
        <v>1</v>
      </c>
      <c r="V127" s="78">
        <f t="shared" si="58"/>
        <v>27.268452618152651</v>
      </c>
      <c r="W127" s="77">
        <f t="shared" si="59"/>
        <v>27.2800000000002</v>
      </c>
      <c r="X127" s="75"/>
      <c r="Y127" s="75"/>
      <c r="Z127" s="80"/>
      <c r="AA127" s="80"/>
      <c r="AB127" s="119"/>
      <c r="AC127" s="81">
        <f t="shared" si="40"/>
        <v>40</v>
      </c>
      <c r="AD127" s="105">
        <f t="shared" si="60"/>
        <v>35.200000000000003</v>
      </c>
      <c r="AE127" s="105">
        <f t="shared" si="38"/>
        <v>2.4</v>
      </c>
      <c r="AF127" s="82" t="str">
        <f t="shared" si="38"/>
        <v>PN10</v>
      </c>
      <c r="AG127" s="52"/>
    </row>
    <row r="128" spans="1:33" x14ac:dyDescent="0.25">
      <c r="A128" s="117"/>
      <c r="B128" s="207" t="s">
        <v>208</v>
      </c>
      <c r="C128" s="205">
        <v>9856158.4011000004</v>
      </c>
      <c r="D128" s="205">
        <v>778657.25179999997</v>
      </c>
      <c r="E128" s="199">
        <v>1832.6759999999999</v>
      </c>
      <c r="F128" s="83">
        <v>2420</v>
      </c>
      <c r="G128" s="107">
        <f t="shared" si="41"/>
        <v>20</v>
      </c>
      <c r="H128" s="118">
        <f t="shared" si="34"/>
        <v>1832.6759999999999</v>
      </c>
      <c r="I128" s="77">
        <f t="shared" si="39"/>
        <v>4.6296296296296298E-4</v>
      </c>
      <c r="J128" s="77">
        <f t="shared" si="49"/>
        <v>3.5200000000000002E-2</v>
      </c>
      <c r="K128" s="77">
        <f t="shared" si="50"/>
        <v>9.7264640000000011E-4</v>
      </c>
      <c r="L128" s="77">
        <f t="shared" si="51"/>
        <v>0.47598280625205924</v>
      </c>
      <c r="M128" s="77">
        <v>150</v>
      </c>
      <c r="N128" s="77">
        <f t="shared" si="52"/>
        <v>0.16041288834520079</v>
      </c>
      <c r="O128" s="77">
        <f t="shared" si="53"/>
        <v>1.1547381847481416E-2</v>
      </c>
      <c r="P128" s="93">
        <f t="shared" si="36"/>
        <v>1859.2170000000001</v>
      </c>
      <c r="Q128" s="78">
        <f t="shared" si="54"/>
        <v>1859.2170000000001</v>
      </c>
      <c r="R128" s="78">
        <f t="shared" si="55"/>
        <v>1859.2054526181525</v>
      </c>
      <c r="S128" s="79">
        <f t="shared" si="56"/>
        <v>-1.3049999999998363E-2</v>
      </c>
      <c r="T128" s="78">
        <f t="shared" si="57"/>
        <v>1831.6759999999999</v>
      </c>
      <c r="U128" s="78">
        <f>1</f>
        <v>1</v>
      </c>
      <c r="V128" s="78">
        <f t="shared" si="58"/>
        <v>27.529452618152618</v>
      </c>
      <c r="W128" s="77">
        <f t="shared" si="59"/>
        <v>27.541000000000167</v>
      </c>
      <c r="X128" s="75"/>
      <c r="Y128" s="75"/>
      <c r="Z128" s="80"/>
      <c r="AA128" s="80"/>
      <c r="AB128" s="119"/>
      <c r="AC128" s="81">
        <f t="shared" si="40"/>
        <v>40</v>
      </c>
      <c r="AD128" s="81">
        <f t="shared" si="60"/>
        <v>35.200000000000003</v>
      </c>
      <c r="AE128" s="81">
        <f t="shared" si="38"/>
        <v>2.4</v>
      </c>
      <c r="AF128" s="82" t="str">
        <f t="shared" si="38"/>
        <v>PN10</v>
      </c>
      <c r="AG128" s="52"/>
    </row>
    <row r="129" spans="1:33" x14ac:dyDescent="0.25">
      <c r="A129" s="117"/>
      <c r="B129" s="207" t="s">
        <v>209</v>
      </c>
      <c r="C129" s="205">
        <v>9856171.7927000001</v>
      </c>
      <c r="D129" s="205">
        <v>778642.397</v>
      </c>
      <c r="E129" s="199">
        <v>1832.4349999999999</v>
      </c>
      <c r="F129" s="91">
        <v>2440</v>
      </c>
      <c r="G129" s="76">
        <f t="shared" si="41"/>
        <v>20</v>
      </c>
      <c r="H129" s="118">
        <f t="shared" si="34"/>
        <v>1832.4349999999999</v>
      </c>
      <c r="I129" s="77">
        <f t="shared" si="39"/>
        <v>4.6296296296296298E-4</v>
      </c>
      <c r="J129" s="77">
        <f t="shared" si="49"/>
        <v>3.5200000000000002E-2</v>
      </c>
      <c r="K129" s="77">
        <f t="shared" si="50"/>
        <v>9.7264640000000011E-4</v>
      </c>
      <c r="L129" s="77">
        <f t="shared" si="51"/>
        <v>0.47598280625205924</v>
      </c>
      <c r="M129" s="77">
        <v>150</v>
      </c>
      <c r="N129" s="77">
        <f t="shared" si="52"/>
        <v>0.16041288834520079</v>
      </c>
      <c r="O129" s="77">
        <f t="shared" si="53"/>
        <v>1.1547381847481416E-2</v>
      </c>
      <c r="P129" s="93">
        <f t="shared" si="36"/>
        <v>1859.2170000000001</v>
      </c>
      <c r="Q129" s="78">
        <f t="shared" si="54"/>
        <v>1859.2170000000001</v>
      </c>
      <c r="R129" s="78">
        <f t="shared" si="55"/>
        <v>1859.2054526181525</v>
      </c>
      <c r="S129" s="79">
        <f t="shared" si="56"/>
        <v>-1.2049999999999273E-2</v>
      </c>
      <c r="T129" s="78">
        <f t="shared" si="57"/>
        <v>1831.4349999999999</v>
      </c>
      <c r="U129" s="78">
        <f>1</f>
        <v>1</v>
      </c>
      <c r="V129" s="78">
        <f t="shared" si="58"/>
        <v>27.770452618152603</v>
      </c>
      <c r="W129" s="77">
        <f t="shared" si="59"/>
        <v>27.782000000000153</v>
      </c>
      <c r="X129" s="75"/>
      <c r="Y129" s="75"/>
      <c r="Z129" s="80"/>
      <c r="AA129" s="80"/>
      <c r="AB129" s="119"/>
      <c r="AC129" s="81">
        <f t="shared" si="40"/>
        <v>40</v>
      </c>
      <c r="AD129" s="81">
        <f t="shared" si="60"/>
        <v>35.200000000000003</v>
      </c>
      <c r="AE129" s="81">
        <f t="shared" si="38"/>
        <v>2.4</v>
      </c>
      <c r="AF129" s="82" t="str">
        <f t="shared" si="38"/>
        <v>PN10</v>
      </c>
      <c r="AG129" s="52"/>
    </row>
    <row r="130" spans="1:33" x14ac:dyDescent="0.25">
      <c r="A130" s="117"/>
      <c r="B130" s="207" t="s">
        <v>210</v>
      </c>
      <c r="C130" s="205">
        <v>9856185.1842999998</v>
      </c>
      <c r="D130" s="205">
        <v>778627.54220000003</v>
      </c>
      <c r="E130" s="199">
        <v>1832.211</v>
      </c>
      <c r="F130" s="83">
        <v>2460</v>
      </c>
      <c r="G130" s="107">
        <f t="shared" si="41"/>
        <v>20</v>
      </c>
      <c r="H130" s="118">
        <f t="shared" si="34"/>
        <v>1832.211</v>
      </c>
      <c r="I130" s="77">
        <f t="shared" si="39"/>
        <v>4.6296296296296298E-4</v>
      </c>
      <c r="J130" s="99">
        <f t="shared" si="49"/>
        <v>3.5200000000000002E-2</v>
      </c>
      <c r="K130" s="99">
        <f t="shared" si="50"/>
        <v>9.7264640000000011E-4</v>
      </c>
      <c r="L130" s="77">
        <f t="shared" si="51"/>
        <v>0.47598280625205924</v>
      </c>
      <c r="M130" s="77">
        <v>150</v>
      </c>
      <c r="N130" s="77">
        <f t="shared" si="52"/>
        <v>0.16041288834520079</v>
      </c>
      <c r="O130" s="77">
        <f t="shared" si="53"/>
        <v>1.1547381847481416E-2</v>
      </c>
      <c r="P130" s="93">
        <f t="shared" si="36"/>
        <v>1859.2170000000001</v>
      </c>
      <c r="Q130" s="78">
        <f t="shared" si="54"/>
        <v>1859.2170000000001</v>
      </c>
      <c r="R130" s="78">
        <f t="shared" si="55"/>
        <v>1859.2054526181525</v>
      </c>
      <c r="S130" s="79">
        <f t="shared" si="56"/>
        <v>-1.1199999999996635E-2</v>
      </c>
      <c r="T130" s="78">
        <f t="shared" si="57"/>
        <v>1831.211</v>
      </c>
      <c r="U130" s="78">
        <f>1</f>
        <v>1</v>
      </c>
      <c r="V130" s="78">
        <f t="shared" si="58"/>
        <v>27.994452618152536</v>
      </c>
      <c r="W130" s="77">
        <f t="shared" si="59"/>
        <v>28.006000000000085</v>
      </c>
      <c r="X130" s="75"/>
      <c r="Y130" s="75"/>
      <c r="Z130" s="80"/>
      <c r="AA130" s="80"/>
      <c r="AB130" s="119"/>
      <c r="AC130" s="81">
        <f t="shared" si="40"/>
        <v>40</v>
      </c>
      <c r="AD130" s="105">
        <f t="shared" si="60"/>
        <v>35.200000000000003</v>
      </c>
      <c r="AE130" s="105">
        <f t="shared" si="38"/>
        <v>2.4</v>
      </c>
      <c r="AF130" s="82" t="str">
        <f t="shared" si="38"/>
        <v>PN10</v>
      </c>
      <c r="AG130" s="52"/>
    </row>
    <row r="131" spans="1:33" x14ac:dyDescent="0.25">
      <c r="A131" s="117"/>
      <c r="B131" s="207" t="s">
        <v>211</v>
      </c>
      <c r="C131" s="205">
        <v>9856198.5758999996</v>
      </c>
      <c r="D131" s="205">
        <v>778612.68729999999</v>
      </c>
      <c r="E131" s="199">
        <v>1831.982</v>
      </c>
      <c r="F131" s="91">
        <v>2480</v>
      </c>
      <c r="G131" s="76">
        <f t="shared" si="41"/>
        <v>20</v>
      </c>
      <c r="H131" s="118">
        <f t="shared" si="34"/>
        <v>1831.982</v>
      </c>
      <c r="I131" s="77">
        <f t="shared" si="39"/>
        <v>4.6296296296296298E-4</v>
      </c>
      <c r="J131" s="77">
        <f t="shared" si="49"/>
        <v>3.5200000000000002E-2</v>
      </c>
      <c r="K131" s="77">
        <f t="shared" si="50"/>
        <v>9.7264640000000011E-4</v>
      </c>
      <c r="L131" s="77">
        <f t="shared" si="51"/>
        <v>0.47598280625205924</v>
      </c>
      <c r="M131" s="99">
        <v>150</v>
      </c>
      <c r="N131" s="77">
        <f t="shared" si="52"/>
        <v>0.16041288834520079</v>
      </c>
      <c r="O131" s="77">
        <f t="shared" si="53"/>
        <v>1.1547381847481416E-2</v>
      </c>
      <c r="P131" s="93">
        <f t="shared" si="36"/>
        <v>1859.2170000000001</v>
      </c>
      <c r="Q131" s="78">
        <f t="shared" si="54"/>
        <v>1859.2170000000001</v>
      </c>
      <c r="R131" s="78">
        <f t="shared" si="55"/>
        <v>1859.2054526181525</v>
      </c>
      <c r="S131" s="79">
        <f t="shared" si="56"/>
        <v>-1.1450000000002092E-2</v>
      </c>
      <c r="T131" s="78">
        <f t="shared" si="57"/>
        <v>1830.982</v>
      </c>
      <c r="U131" s="78">
        <f>1</f>
        <v>1</v>
      </c>
      <c r="V131" s="78">
        <f t="shared" si="58"/>
        <v>28.223452618152578</v>
      </c>
      <c r="W131" s="77">
        <f t="shared" si="59"/>
        <v>28.235000000000127</v>
      </c>
      <c r="X131" s="75"/>
      <c r="Y131" s="75"/>
      <c r="Z131" s="80"/>
      <c r="AA131" s="80"/>
      <c r="AB131" s="119"/>
      <c r="AC131" s="81">
        <f t="shared" si="40"/>
        <v>40</v>
      </c>
      <c r="AD131" s="81">
        <f t="shared" si="60"/>
        <v>35.200000000000003</v>
      </c>
      <c r="AE131" s="81">
        <f t="shared" si="38"/>
        <v>2.4</v>
      </c>
      <c r="AF131" s="82" t="str">
        <f t="shared" si="38"/>
        <v>PN10</v>
      </c>
      <c r="AG131" s="52"/>
    </row>
    <row r="132" spans="1:33" x14ac:dyDescent="0.25">
      <c r="A132" s="117"/>
      <c r="B132" s="207" t="s">
        <v>212</v>
      </c>
      <c r="C132" s="205">
        <v>9856211.9673999995</v>
      </c>
      <c r="D132" s="205">
        <v>778597.83250000002</v>
      </c>
      <c r="E132" s="199">
        <v>1831.7529999999999</v>
      </c>
      <c r="F132" s="83">
        <v>2500</v>
      </c>
      <c r="G132" s="107">
        <f t="shared" si="41"/>
        <v>20</v>
      </c>
      <c r="H132" s="118">
        <f t="shared" si="34"/>
        <v>1831.7529999999999</v>
      </c>
      <c r="I132" s="77">
        <f t="shared" si="39"/>
        <v>4.6296296296296298E-4</v>
      </c>
      <c r="J132" s="77">
        <f t="shared" si="49"/>
        <v>3.5200000000000002E-2</v>
      </c>
      <c r="K132" s="77">
        <f t="shared" si="50"/>
        <v>9.7264640000000011E-4</v>
      </c>
      <c r="L132" s="77">
        <f t="shared" si="51"/>
        <v>0.47598280625205924</v>
      </c>
      <c r="M132" s="77">
        <v>150</v>
      </c>
      <c r="N132" s="77">
        <f t="shared" si="52"/>
        <v>0.16041288834520079</v>
      </c>
      <c r="O132" s="77">
        <f t="shared" si="53"/>
        <v>1.1547381847481416E-2</v>
      </c>
      <c r="P132" s="93">
        <f t="shared" si="36"/>
        <v>1859.2170000000001</v>
      </c>
      <c r="Q132" s="78">
        <f t="shared" si="54"/>
        <v>1859.2170000000001</v>
      </c>
      <c r="R132" s="78">
        <f t="shared" si="55"/>
        <v>1859.2054526181525</v>
      </c>
      <c r="S132" s="79">
        <f t="shared" si="56"/>
        <v>-1.1450000000002092E-2</v>
      </c>
      <c r="T132" s="78">
        <f t="shared" si="57"/>
        <v>1830.7529999999999</v>
      </c>
      <c r="U132" s="78">
        <f>1</f>
        <v>1</v>
      </c>
      <c r="V132" s="78">
        <f t="shared" si="58"/>
        <v>28.45245261815262</v>
      </c>
      <c r="W132" s="77">
        <f t="shared" si="59"/>
        <v>28.464000000000169</v>
      </c>
      <c r="X132" s="75"/>
      <c r="Y132" s="75"/>
      <c r="Z132" s="80"/>
      <c r="AA132" s="80"/>
      <c r="AB132" s="119"/>
      <c r="AC132" s="81">
        <f t="shared" si="40"/>
        <v>40</v>
      </c>
      <c r="AD132" s="81">
        <f t="shared" si="60"/>
        <v>35.200000000000003</v>
      </c>
      <c r="AE132" s="81">
        <f t="shared" si="38"/>
        <v>2.4</v>
      </c>
      <c r="AF132" s="82" t="str">
        <f t="shared" si="38"/>
        <v>PN10</v>
      </c>
      <c r="AG132" s="52"/>
    </row>
    <row r="133" spans="1:33" x14ac:dyDescent="0.25">
      <c r="A133" s="117"/>
      <c r="B133" s="207" t="s">
        <v>213</v>
      </c>
      <c r="C133" s="205">
        <v>9856225.3589999992</v>
      </c>
      <c r="D133" s="205">
        <v>778582.97770000005</v>
      </c>
      <c r="E133" s="199">
        <v>1831.462</v>
      </c>
      <c r="F133" s="91">
        <v>2520</v>
      </c>
      <c r="G133" s="76">
        <f t="shared" si="41"/>
        <v>20</v>
      </c>
      <c r="H133" s="118">
        <f t="shared" si="34"/>
        <v>1831.462</v>
      </c>
      <c r="I133" s="77">
        <f t="shared" si="39"/>
        <v>4.6296296296296298E-4</v>
      </c>
      <c r="J133" s="99">
        <f t="shared" si="49"/>
        <v>3.5200000000000002E-2</v>
      </c>
      <c r="K133" s="99">
        <f t="shared" si="50"/>
        <v>9.7264640000000011E-4</v>
      </c>
      <c r="L133" s="77">
        <f t="shared" si="51"/>
        <v>0.47598280625205924</v>
      </c>
      <c r="M133" s="77">
        <v>150</v>
      </c>
      <c r="N133" s="77">
        <f t="shared" si="52"/>
        <v>0.16041288834520079</v>
      </c>
      <c r="O133" s="77">
        <f t="shared" si="53"/>
        <v>1.1547381847481416E-2</v>
      </c>
      <c r="P133" s="93">
        <f t="shared" si="36"/>
        <v>1859.2170000000001</v>
      </c>
      <c r="Q133" s="78">
        <f t="shared" si="54"/>
        <v>1859.2170000000001</v>
      </c>
      <c r="R133" s="78">
        <f t="shared" si="55"/>
        <v>1859.2054526181525</v>
      </c>
      <c r="S133" s="79">
        <f t="shared" si="56"/>
        <v>-1.4549999999996999E-2</v>
      </c>
      <c r="T133" s="78">
        <f t="shared" si="57"/>
        <v>1830.462</v>
      </c>
      <c r="U133" s="78">
        <f>1</f>
        <v>1</v>
      </c>
      <c r="V133" s="78">
        <f t="shared" si="58"/>
        <v>28.74345261815256</v>
      </c>
      <c r="W133" s="77">
        <f t="shared" si="59"/>
        <v>28.755000000000109</v>
      </c>
      <c r="X133" s="75"/>
      <c r="Y133" s="75"/>
      <c r="Z133" s="80"/>
      <c r="AA133" s="80"/>
      <c r="AB133" s="119"/>
      <c r="AC133" s="81">
        <f t="shared" si="40"/>
        <v>40</v>
      </c>
      <c r="AD133" s="105">
        <f t="shared" si="60"/>
        <v>35.200000000000003</v>
      </c>
      <c r="AE133" s="105">
        <f t="shared" si="38"/>
        <v>2.4</v>
      </c>
      <c r="AF133" s="82" t="str">
        <f t="shared" si="38"/>
        <v>PN10</v>
      </c>
      <c r="AG133" s="52"/>
    </row>
    <row r="134" spans="1:33" x14ac:dyDescent="0.25">
      <c r="A134" s="117"/>
      <c r="B134" s="207" t="s">
        <v>214</v>
      </c>
      <c r="C134" s="205">
        <v>9856238.7506000008</v>
      </c>
      <c r="D134" s="205">
        <v>778568.12289999996</v>
      </c>
      <c r="E134" s="199">
        <v>1831.1479999999999</v>
      </c>
      <c r="F134" s="83">
        <v>2540</v>
      </c>
      <c r="G134" s="107">
        <f t="shared" si="41"/>
        <v>20</v>
      </c>
      <c r="H134" s="118">
        <f t="shared" si="34"/>
        <v>1831.1479999999999</v>
      </c>
      <c r="I134" s="99">
        <f t="shared" si="39"/>
        <v>4.6296296296296298E-4</v>
      </c>
      <c r="J134" s="77">
        <f t="shared" si="49"/>
        <v>3.5200000000000002E-2</v>
      </c>
      <c r="K134" s="77">
        <f t="shared" si="50"/>
        <v>9.7264640000000011E-4</v>
      </c>
      <c r="L134" s="77">
        <f t="shared" si="51"/>
        <v>0.47598280625205924</v>
      </c>
      <c r="M134" s="77">
        <v>150</v>
      </c>
      <c r="N134" s="77">
        <f t="shared" si="52"/>
        <v>0.16041288834520079</v>
      </c>
      <c r="O134" s="77">
        <f t="shared" si="53"/>
        <v>1.1547381847481416E-2</v>
      </c>
      <c r="P134" s="93">
        <f t="shared" si="36"/>
        <v>1859.2170000000001</v>
      </c>
      <c r="Q134" s="78">
        <f t="shared" si="54"/>
        <v>1859.2170000000001</v>
      </c>
      <c r="R134" s="78">
        <f t="shared" si="55"/>
        <v>1859.2054526181525</v>
      </c>
      <c r="S134" s="79">
        <f t="shared" si="56"/>
        <v>-1.5700000000003912E-2</v>
      </c>
      <c r="T134" s="78">
        <f t="shared" si="57"/>
        <v>1830.1479999999999</v>
      </c>
      <c r="U134" s="78">
        <f>1</f>
        <v>1</v>
      </c>
      <c r="V134" s="78">
        <f t="shared" si="58"/>
        <v>29.057452618152638</v>
      </c>
      <c r="W134" s="77">
        <f t="shared" si="59"/>
        <v>29.069000000000187</v>
      </c>
      <c r="X134" s="75"/>
      <c r="Y134" s="75"/>
      <c r="Z134" s="80"/>
      <c r="AA134" s="80"/>
      <c r="AB134" s="119"/>
      <c r="AC134" s="81">
        <f t="shared" si="40"/>
        <v>40</v>
      </c>
      <c r="AD134" s="81">
        <f t="shared" si="60"/>
        <v>35.200000000000003</v>
      </c>
      <c r="AE134" s="81">
        <f t="shared" si="38"/>
        <v>2.4</v>
      </c>
      <c r="AF134" s="82" t="str">
        <f t="shared" si="38"/>
        <v>PN10</v>
      </c>
      <c r="AG134" s="52"/>
    </row>
    <row r="135" spans="1:33" x14ac:dyDescent="0.25">
      <c r="A135" s="117"/>
      <c r="B135" s="207" t="s">
        <v>215</v>
      </c>
      <c r="C135" s="205">
        <v>9856252.1422000006</v>
      </c>
      <c r="D135" s="205">
        <v>778553.26809999999</v>
      </c>
      <c r="E135" s="199">
        <v>1830.8710000000001</v>
      </c>
      <c r="F135" s="91">
        <v>2560</v>
      </c>
      <c r="G135" s="76">
        <f t="shared" si="41"/>
        <v>20</v>
      </c>
      <c r="H135" s="118">
        <f t="shared" ref="H135:H198" si="61">E135</f>
        <v>1830.8710000000001</v>
      </c>
      <c r="I135" s="77">
        <f t="shared" si="39"/>
        <v>4.6296296296296298E-4</v>
      </c>
      <c r="J135" s="77">
        <f t="shared" si="49"/>
        <v>3.5200000000000002E-2</v>
      </c>
      <c r="K135" s="77">
        <f t="shared" si="50"/>
        <v>9.7264640000000011E-4</v>
      </c>
      <c r="L135" s="77">
        <f t="shared" si="51"/>
        <v>0.47598280625205924</v>
      </c>
      <c r="M135" s="77">
        <v>150</v>
      </c>
      <c r="N135" s="77">
        <f t="shared" si="52"/>
        <v>0.16041288834520079</v>
      </c>
      <c r="O135" s="77">
        <f t="shared" si="53"/>
        <v>1.1547381847481416E-2</v>
      </c>
      <c r="P135" s="93">
        <f t="shared" si="36"/>
        <v>1859.2170000000001</v>
      </c>
      <c r="Q135" s="78">
        <f t="shared" si="54"/>
        <v>1859.2170000000001</v>
      </c>
      <c r="R135" s="78">
        <f t="shared" si="55"/>
        <v>1859.2054526181525</v>
      </c>
      <c r="S135" s="79">
        <f t="shared" si="56"/>
        <v>-1.3849999999990814E-2</v>
      </c>
      <c r="T135" s="78">
        <f t="shared" si="57"/>
        <v>1829.8710000000001</v>
      </c>
      <c r="U135" s="78">
        <f>1</f>
        <v>1</v>
      </c>
      <c r="V135" s="78">
        <f t="shared" si="58"/>
        <v>29.334452618152454</v>
      </c>
      <c r="W135" s="77">
        <f t="shared" si="59"/>
        <v>29.346000000000004</v>
      </c>
      <c r="X135" s="75"/>
      <c r="Y135" s="75"/>
      <c r="Z135" s="80"/>
      <c r="AA135" s="80"/>
      <c r="AB135" s="119"/>
      <c r="AC135" s="81">
        <f t="shared" si="40"/>
        <v>40</v>
      </c>
      <c r="AD135" s="81">
        <f t="shared" si="60"/>
        <v>35.200000000000003</v>
      </c>
      <c r="AE135" s="81">
        <f t="shared" si="38"/>
        <v>2.4</v>
      </c>
      <c r="AF135" s="82" t="str">
        <f t="shared" si="38"/>
        <v>PN10</v>
      </c>
      <c r="AG135" s="52"/>
    </row>
    <row r="136" spans="1:33" x14ac:dyDescent="0.25">
      <c r="A136" s="117"/>
      <c r="B136" s="207" t="s">
        <v>216</v>
      </c>
      <c r="C136" s="205">
        <v>9856265.5337000005</v>
      </c>
      <c r="D136" s="205">
        <v>778538.41319999995</v>
      </c>
      <c r="E136" s="199">
        <v>1830.6980000000001</v>
      </c>
      <c r="F136" s="83">
        <v>2580</v>
      </c>
      <c r="G136" s="107">
        <f t="shared" si="41"/>
        <v>20</v>
      </c>
      <c r="H136" s="118">
        <f t="shared" si="61"/>
        <v>1830.6980000000001</v>
      </c>
      <c r="I136" s="77">
        <f t="shared" si="39"/>
        <v>4.6296296296296298E-4</v>
      </c>
      <c r="J136" s="99">
        <f t="shared" si="49"/>
        <v>3.5200000000000002E-2</v>
      </c>
      <c r="K136" s="99">
        <f t="shared" si="50"/>
        <v>9.7264640000000011E-4</v>
      </c>
      <c r="L136" s="77">
        <f t="shared" si="51"/>
        <v>0.47598280625205924</v>
      </c>
      <c r="M136" s="99">
        <v>150</v>
      </c>
      <c r="N136" s="77">
        <f t="shared" si="52"/>
        <v>0.16041288834520079</v>
      </c>
      <c r="O136" s="77">
        <f t="shared" si="53"/>
        <v>1.1547381847481416E-2</v>
      </c>
      <c r="P136" s="93">
        <f t="shared" ref="P136:P199" si="62">P135</f>
        <v>1859.2170000000001</v>
      </c>
      <c r="Q136" s="78">
        <f t="shared" si="54"/>
        <v>1859.2170000000001</v>
      </c>
      <c r="R136" s="78">
        <f t="shared" si="55"/>
        <v>1859.2054526181525</v>
      </c>
      <c r="S136" s="79">
        <f t="shared" si="56"/>
        <v>-8.6500000000000916E-3</v>
      </c>
      <c r="T136" s="78">
        <f t="shared" si="57"/>
        <v>1829.6980000000001</v>
      </c>
      <c r="U136" s="78">
        <f>1</f>
        <v>1</v>
      </c>
      <c r="V136" s="78">
        <f t="shared" si="58"/>
        <v>29.507452618152456</v>
      </c>
      <c r="W136" s="77">
        <f t="shared" si="59"/>
        <v>29.519000000000005</v>
      </c>
      <c r="X136" s="75"/>
      <c r="Y136" s="75"/>
      <c r="Z136" s="80"/>
      <c r="AA136" s="80"/>
      <c r="AB136" s="119"/>
      <c r="AC136" s="81">
        <f t="shared" si="40"/>
        <v>40</v>
      </c>
      <c r="AD136" s="105">
        <f t="shared" si="60"/>
        <v>35.200000000000003</v>
      </c>
      <c r="AE136" s="105">
        <f t="shared" ref="AE136:AF199" si="63">AE135</f>
        <v>2.4</v>
      </c>
      <c r="AF136" s="82" t="str">
        <f t="shared" si="63"/>
        <v>PN10</v>
      </c>
      <c r="AG136" s="52"/>
    </row>
    <row r="137" spans="1:33" x14ac:dyDescent="0.25">
      <c r="A137" s="117"/>
      <c r="B137" s="207" t="s">
        <v>217</v>
      </c>
      <c r="C137" s="205">
        <v>9856278.9253000002</v>
      </c>
      <c r="D137" s="205">
        <v>778523.55839999998</v>
      </c>
      <c r="E137" s="199">
        <v>1830.4359999999999</v>
      </c>
      <c r="F137" s="91">
        <v>2600</v>
      </c>
      <c r="G137" s="76">
        <f t="shared" si="41"/>
        <v>20</v>
      </c>
      <c r="H137" s="118">
        <f t="shared" si="61"/>
        <v>1830.4359999999999</v>
      </c>
      <c r="I137" s="77">
        <f t="shared" ref="I137:I200" si="64">I136-X136</f>
        <v>4.6296296296296298E-4</v>
      </c>
      <c r="J137" s="77">
        <f t="shared" si="49"/>
        <v>3.5200000000000002E-2</v>
      </c>
      <c r="K137" s="77">
        <f t="shared" si="50"/>
        <v>9.7264640000000011E-4</v>
      </c>
      <c r="L137" s="77">
        <f t="shared" si="51"/>
        <v>0.47598280625205924</v>
      </c>
      <c r="M137" s="77">
        <v>150</v>
      </c>
      <c r="N137" s="77">
        <f t="shared" si="52"/>
        <v>0.16041288834520079</v>
      </c>
      <c r="O137" s="77">
        <f t="shared" si="53"/>
        <v>1.1547381847481416E-2</v>
      </c>
      <c r="P137" s="93">
        <f t="shared" si="62"/>
        <v>1859.2170000000001</v>
      </c>
      <c r="Q137" s="78">
        <f t="shared" si="54"/>
        <v>1859.2170000000001</v>
      </c>
      <c r="R137" s="78">
        <f t="shared" si="55"/>
        <v>1859.2054526181525</v>
      </c>
      <c r="S137" s="79">
        <f t="shared" si="56"/>
        <v>-1.3100000000008549E-2</v>
      </c>
      <c r="T137" s="78">
        <f t="shared" si="57"/>
        <v>1829.4359999999999</v>
      </c>
      <c r="U137" s="78">
        <f>1</f>
        <v>1</v>
      </c>
      <c r="V137" s="78">
        <f t="shared" si="58"/>
        <v>29.769452618152627</v>
      </c>
      <c r="W137" s="77">
        <f t="shared" si="59"/>
        <v>29.781000000000176</v>
      </c>
      <c r="X137" s="75"/>
      <c r="Y137" s="75"/>
      <c r="Z137" s="80"/>
      <c r="AA137" s="80"/>
      <c r="AB137" s="119"/>
      <c r="AC137" s="81">
        <f t="shared" ref="AC137:AC200" si="65">AC136</f>
        <v>40</v>
      </c>
      <c r="AD137" s="81">
        <f t="shared" si="60"/>
        <v>35.200000000000003</v>
      </c>
      <c r="AE137" s="81">
        <f t="shared" si="63"/>
        <v>2.4</v>
      </c>
      <c r="AF137" s="82" t="str">
        <f t="shared" si="63"/>
        <v>PN10</v>
      </c>
      <c r="AG137" s="52"/>
    </row>
    <row r="138" spans="1:33" x14ac:dyDescent="0.25">
      <c r="A138" s="117"/>
      <c r="B138" s="207" t="s">
        <v>218</v>
      </c>
      <c r="C138" s="205">
        <v>9856292.3169</v>
      </c>
      <c r="D138" s="205">
        <v>778508.70360000001</v>
      </c>
      <c r="E138" s="199">
        <v>1830.21</v>
      </c>
      <c r="F138" s="83">
        <v>2620</v>
      </c>
      <c r="G138" s="107">
        <f t="shared" si="41"/>
        <v>20</v>
      </c>
      <c r="H138" s="118">
        <f t="shared" si="61"/>
        <v>1830.21</v>
      </c>
      <c r="I138" s="77">
        <f t="shared" si="64"/>
        <v>4.6296296296296298E-4</v>
      </c>
      <c r="J138" s="77">
        <f t="shared" si="49"/>
        <v>3.5200000000000002E-2</v>
      </c>
      <c r="K138" s="77">
        <f t="shared" si="50"/>
        <v>9.7264640000000011E-4</v>
      </c>
      <c r="L138" s="77">
        <f t="shared" si="51"/>
        <v>0.47598280625205924</v>
      </c>
      <c r="M138" s="77">
        <v>150</v>
      </c>
      <c r="N138" s="77">
        <f t="shared" si="52"/>
        <v>0.16041288834520079</v>
      </c>
      <c r="O138" s="77">
        <f t="shared" si="53"/>
        <v>1.1547381847481416E-2</v>
      </c>
      <c r="P138" s="93">
        <f t="shared" si="62"/>
        <v>1859.2170000000001</v>
      </c>
      <c r="Q138" s="78">
        <f t="shared" si="54"/>
        <v>1859.2170000000001</v>
      </c>
      <c r="R138" s="78">
        <f t="shared" si="55"/>
        <v>1859.2054526181525</v>
      </c>
      <c r="S138" s="79">
        <f t="shared" si="56"/>
        <v>-1.1299999999994269E-2</v>
      </c>
      <c r="T138" s="78">
        <f t="shared" si="57"/>
        <v>1829.21</v>
      </c>
      <c r="U138" s="78">
        <f>1</f>
        <v>1</v>
      </c>
      <c r="V138" s="78">
        <f t="shared" si="58"/>
        <v>29.995452618152513</v>
      </c>
      <c r="W138" s="77">
        <f t="shared" si="59"/>
        <v>30.007000000000062</v>
      </c>
      <c r="X138" s="75"/>
      <c r="Y138" s="75"/>
      <c r="Z138" s="80"/>
      <c r="AA138" s="80"/>
      <c r="AB138" s="119"/>
      <c r="AC138" s="81">
        <f t="shared" si="65"/>
        <v>40</v>
      </c>
      <c r="AD138" s="81">
        <f t="shared" si="60"/>
        <v>35.200000000000003</v>
      </c>
      <c r="AE138" s="81">
        <f t="shared" si="63"/>
        <v>2.4</v>
      </c>
      <c r="AF138" s="82" t="str">
        <f t="shared" si="63"/>
        <v>PN10</v>
      </c>
      <c r="AG138" s="52"/>
    </row>
    <row r="139" spans="1:33" x14ac:dyDescent="0.25">
      <c r="A139" s="117"/>
      <c r="B139" s="207" t="s">
        <v>219</v>
      </c>
      <c r="C139" s="205">
        <v>9856305.7084999997</v>
      </c>
      <c r="D139" s="205">
        <v>778493.84880000004</v>
      </c>
      <c r="E139" s="199">
        <v>1829.9760000000001</v>
      </c>
      <c r="F139" s="91">
        <v>2640</v>
      </c>
      <c r="G139" s="76">
        <f t="shared" si="41"/>
        <v>20</v>
      </c>
      <c r="H139" s="118">
        <f t="shared" si="61"/>
        <v>1829.9760000000001</v>
      </c>
      <c r="I139" s="77">
        <f t="shared" si="64"/>
        <v>4.6296296296296298E-4</v>
      </c>
      <c r="J139" s="99">
        <f t="shared" si="49"/>
        <v>3.5200000000000002E-2</v>
      </c>
      <c r="K139" s="99">
        <f t="shared" si="50"/>
        <v>9.7264640000000011E-4</v>
      </c>
      <c r="L139" s="77">
        <f t="shared" si="51"/>
        <v>0.47598280625205924</v>
      </c>
      <c r="M139" s="77">
        <v>150</v>
      </c>
      <c r="N139" s="77">
        <f t="shared" si="52"/>
        <v>0.16041288834520079</v>
      </c>
      <c r="O139" s="77">
        <f t="shared" si="53"/>
        <v>1.1547381847481416E-2</v>
      </c>
      <c r="P139" s="93">
        <f t="shared" si="62"/>
        <v>1859.2170000000001</v>
      </c>
      <c r="Q139" s="78">
        <f t="shared" si="54"/>
        <v>1859.2170000000001</v>
      </c>
      <c r="R139" s="78">
        <f t="shared" si="55"/>
        <v>1859.2054526181525</v>
      </c>
      <c r="S139" s="79">
        <f t="shared" si="56"/>
        <v>-1.169999999999618E-2</v>
      </c>
      <c r="T139" s="78">
        <f t="shared" si="57"/>
        <v>1828.9760000000001</v>
      </c>
      <c r="U139" s="78">
        <f>1</f>
        <v>1</v>
      </c>
      <c r="V139" s="78">
        <f t="shared" si="58"/>
        <v>30.229452618152436</v>
      </c>
      <c r="W139" s="77">
        <f t="shared" si="59"/>
        <v>30.240999999999985</v>
      </c>
      <c r="X139" s="75"/>
      <c r="Y139" s="75"/>
      <c r="Z139" s="80"/>
      <c r="AA139" s="80"/>
      <c r="AB139" s="119"/>
      <c r="AC139" s="81">
        <f t="shared" si="65"/>
        <v>40</v>
      </c>
      <c r="AD139" s="105">
        <f t="shared" si="60"/>
        <v>35.200000000000003</v>
      </c>
      <c r="AE139" s="105">
        <f t="shared" si="63"/>
        <v>2.4</v>
      </c>
      <c r="AF139" s="82" t="str">
        <f t="shared" si="63"/>
        <v>PN10</v>
      </c>
      <c r="AG139" s="52"/>
    </row>
    <row r="140" spans="1:33" x14ac:dyDescent="0.25">
      <c r="A140" s="117"/>
      <c r="B140" s="207" t="s">
        <v>220</v>
      </c>
      <c r="C140" s="205">
        <v>9856319.1000999995</v>
      </c>
      <c r="D140" s="205">
        <v>778478.99399999995</v>
      </c>
      <c r="E140" s="199">
        <v>1829.7529999999999</v>
      </c>
      <c r="F140" s="83">
        <v>2660</v>
      </c>
      <c r="G140" s="107">
        <f t="shared" si="41"/>
        <v>20</v>
      </c>
      <c r="H140" s="118">
        <f t="shared" si="61"/>
        <v>1829.7529999999999</v>
      </c>
      <c r="I140" s="77">
        <f t="shared" si="64"/>
        <v>4.6296296296296298E-4</v>
      </c>
      <c r="J140" s="77">
        <f t="shared" si="49"/>
        <v>3.5200000000000002E-2</v>
      </c>
      <c r="K140" s="77">
        <f t="shared" si="50"/>
        <v>9.7264640000000011E-4</v>
      </c>
      <c r="L140" s="77">
        <f t="shared" si="51"/>
        <v>0.47598280625205924</v>
      </c>
      <c r="M140" s="77">
        <v>150</v>
      </c>
      <c r="N140" s="77">
        <f t="shared" si="52"/>
        <v>0.16041288834520079</v>
      </c>
      <c r="O140" s="77">
        <f t="shared" si="53"/>
        <v>1.1547381847481416E-2</v>
      </c>
      <c r="P140" s="93">
        <f t="shared" si="62"/>
        <v>1859.2170000000001</v>
      </c>
      <c r="Q140" s="78">
        <f t="shared" si="54"/>
        <v>1859.2170000000001</v>
      </c>
      <c r="R140" s="78">
        <f t="shared" si="55"/>
        <v>1859.2054526181525</v>
      </c>
      <c r="S140" s="79">
        <f t="shared" si="56"/>
        <v>-1.1150000000009186E-2</v>
      </c>
      <c r="T140" s="78">
        <f t="shared" si="57"/>
        <v>1828.7529999999999</v>
      </c>
      <c r="U140" s="78">
        <f>1</f>
        <v>1</v>
      </c>
      <c r="V140" s="78">
        <f t="shared" si="58"/>
        <v>30.45245261815262</v>
      </c>
      <c r="W140" s="77">
        <f t="shared" si="59"/>
        <v>30.464000000000169</v>
      </c>
      <c r="X140" s="75"/>
      <c r="Y140" s="75"/>
      <c r="Z140" s="80"/>
      <c r="AA140" s="80"/>
      <c r="AB140" s="119"/>
      <c r="AC140" s="81">
        <f t="shared" si="65"/>
        <v>40</v>
      </c>
      <c r="AD140" s="81">
        <f t="shared" si="60"/>
        <v>35.200000000000003</v>
      </c>
      <c r="AE140" s="81">
        <f t="shared" si="63"/>
        <v>2.4</v>
      </c>
      <c r="AF140" s="82" t="str">
        <f t="shared" si="63"/>
        <v>PN10</v>
      </c>
      <c r="AG140" s="52"/>
    </row>
    <row r="141" spans="1:33" x14ac:dyDescent="0.25">
      <c r="A141" s="117"/>
      <c r="B141" s="207" t="s">
        <v>221</v>
      </c>
      <c r="C141" s="205">
        <v>9856332.4915999994</v>
      </c>
      <c r="D141" s="205">
        <v>778464.13910000003</v>
      </c>
      <c r="E141" s="199">
        <v>1829.585</v>
      </c>
      <c r="F141" s="91">
        <v>2680</v>
      </c>
      <c r="G141" s="76">
        <f t="shared" si="41"/>
        <v>20</v>
      </c>
      <c r="H141" s="118">
        <f t="shared" si="61"/>
        <v>1829.585</v>
      </c>
      <c r="I141" s="77">
        <f t="shared" si="64"/>
        <v>4.6296296296296298E-4</v>
      </c>
      <c r="J141" s="77">
        <f t="shared" si="49"/>
        <v>3.5200000000000002E-2</v>
      </c>
      <c r="K141" s="77">
        <f t="shared" si="50"/>
        <v>9.7264640000000011E-4</v>
      </c>
      <c r="L141" s="77">
        <f t="shared" si="51"/>
        <v>0.47598280625205924</v>
      </c>
      <c r="M141" s="99">
        <v>150</v>
      </c>
      <c r="N141" s="77">
        <f t="shared" si="52"/>
        <v>0.16041288834520079</v>
      </c>
      <c r="O141" s="77">
        <f t="shared" si="53"/>
        <v>1.1547381847481416E-2</v>
      </c>
      <c r="P141" s="93">
        <f t="shared" si="62"/>
        <v>1859.2170000000001</v>
      </c>
      <c r="Q141" s="78">
        <f t="shared" si="54"/>
        <v>1859.2170000000001</v>
      </c>
      <c r="R141" s="78">
        <f t="shared" si="55"/>
        <v>1859.2054526181525</v>
      </c>
      <c r="S141" s="79">
        <f t="shared" si="56"/>
        <v>-8.399999999994634E-3</v>
      </c>
      <c r="T141" s="78">
        <f t="shared" si="57"/>
        <v>1828.585</v>
      </c>
      <c r="U141" s="78">
        <f>1</f>
        <v>1</v>
      </c>
      <c r="V141" s="78">
        <f t="shared" si="58"/>
        <v>30.620452618152513</v>
      </c>
      <c r="W141" s="77">
        <f t="shared" si="59"/>
        <v>30.632000000000062</v>
      </c>
      <c r="X141" s="75"/>
      <c r="Y141" s="75"/>
      <c r="Z141" s="80"/>
      <c r="AA141" s="80"/>
      <c r="AB141" s="119"/>
      <c r="AC141" s="81">
        <f t="shared" si="65"/>
        <v>40</v>
      </c>
      <c r="AD141" s="81">
        <f t="shared" si="60"/>
        <v>35.200000000000003</v>
      </c>
      <c r="AE141" s="81">
        <f t="shared" si="63"/>
        <v>2.4</v>
      </c>
      <c r="AF141" s="82" t="str">
        <f t="shared" si="63"/>
        <v>PN10</v>
      </c>
      <c r="AG141" s="52"/>
    </row>
    <row r="142" spans="1:33" x14ac:dyDescent="0.25">
      <c r="A142" s="117"/>
      <c r="B142" s="207" t="s">
        <v>222</v>
      </c>
      <c r="C142" s="205">
        <v>9856345.8831999991</v>
      </c>
      <c r="D142" s="205">
        <v>778449.28430000006</v>
      </c>
      <c r="E142" s="199">
        <v>1829.356</v>
      </c>
      <c r="F142" s="83">
        <v>2700</v>
      </c>
      <c r="G142" s="107">
        <f t="shared" si="41"/>
        <v>20</v>
      </c>
      <c r="H142" s="118">
        <f t="shared" si="61"/>
        <v>1829.356</v>
      </c>
      <c r="I142" s="77">
        <f t="shared" si="64"/>
        <v>4.6296296296296298E-4</v>
      </c>
      <c r="J142" s="99">
        <f t="shared" si="49"/>
        <v>3.5200000000000002E-2</v>
      </c>
      <c r="K142" s="99">
        <f t="shared" si="50"/>
        <v>9.7264640000000011E-4</v>
      </c>
      <c r="L142" s="77">
        <f t="shared" si="51"/>
        <v>0.47598280625205924</v>
      </c>
      <c r="M142" s="77">
        <v>150</v>
      </c>
      <c r="N142" s="77">
        <f t="shared" si="52"/>
        <v>0.16041288834520079</v>
      </c>
      <c r="O142" s="77">
        <f t="shared" si="53"/>
        <v>1.1547381847481416E-2</v>
      </c>
      <c r="P142" s="93">
        <f t="shared" si="62"/>
        <v>1859.2170000000001</v>
      </c>
      <c r="Q142" s="78">
        <f t="shared" si="54"/>
        <v>1859.2170000000001</v>
      </c>
      <c r="R142" s="78">
        <f t="shared" si="55"/>
        <v>1859.2054526181525</v>
      </c>
      <c r="S142" s="79">
        <f t="shared" si="56"/>
        <v>-1.1450000000002092E-2</v>
      </c>
      <c r="T142" s="78">
        <f t="shared" si="57"/>
        <v>1828.356</v>
      </c>
      <c r="U142" s="78">
        <f>1</f>
        <v>1</v>
      </c>
      <c r="V142" s="78">
        <f t="shared" si="58"/>
        <v>30.849452618152554</v>
      </c>
      <c r="W142" s="77">
        <f t="shared" si="59"/>
        <v>30.861000000000104</v>
      </c>
      <c r="X142" s="75"/>
      <c r="Y142" s="75"/>
      <c r="Z142" s="80"/>
      <c r="AA142" s="80"/>
      <c r="AB142" s="119"/>
      <c r="AC142" s="81">
        <f t="shared" si="65"/>
        <v>40</v>
      </c>
      <c r="AD142" s="105">
        <f t="shared" si="60"/>
        <v>35.200000000000003</v>
      </c>
      <c r="AE142" s="105">
        <f t="shared" si="63"/>
        <v>2.4</v>
      </c>
      <c r="AF142" s="82" t="str">
        <f t="shared" si="63"/>
        <v>PN10</v>
      </c>
      <c r="AG142" s="52"/>
    </row>
    <row r="143" spans="1:33" x14ac:dyDescent="0.25">
      <c r="A143" s="117"/>
      <c r="B143" s="207" t="s">
        <v>223</v>
      </c>
      <c r="C143" s="205">
        <v>9856359.2748000007</v>
      </c>
      <c r="D143" s="205">
        <v>778434.42949999997</v>
      </c>
      <c r="E143" s="199">
        <v>1829.1130000000001</v>
      </c>
      <c r="F143" s="91">
        <v>2720</v>
      </c>
      <c r="G143" s="76">
        <f t="shared" si="41"/>
        <v>20</v>
      </c>
      <c r="H143" s="118">
        <f t="shared" si="61"/>
        <v>1829.1130000000001</v>
      </c>
      <c r="I143" s="77">
        <f t="shared" si="64"/>
        <v>4.6296296296296298E-4</v>
      </c>
      <c r="J143" s="77">
        <f t="shared" si="49"/>
        <v>3.5200000000000002E-2</v>
      </c>
      <c r="K143" s="77">
        <f t="shared" si="50"/>
        <v>9.7264640000000011E-4</v>
      </c>
      <c r="L143" s="77">
        <f t="shared" si="51"/>
        <v>0.47598280625205924</v>
      </c>
      <c r="M143" s="77">
        <v>150</v>
      </c>
      <c r="N143" s="77">
        <f t="shared" si="52"/>
        <v>0.16041288834520079</v>
      </c>
      <c r="O143" s="77">
        <f t="shared" si="53"/>
        <v>1.1547381847481416E-2</v>
      </c>
      <c r="P143" s="93">
        <f t="shared" si="62"/>
        <v>1859.2170000000001</v>
      </c>
      <c r="Q143" s="78">
        <f t="shared" si="54"/>
        <v>1859.2170000000001</v>
      </c>
      <c r="R143" s="78">
        <f t="shared" si="55"/>
        <v>1859.2054526181525</v>
      </c>
      <c r="S143" s="79">
        <f t="shared" si="56"/>
        <v>-1.2149999999996908E-2</v>
      </c>
      <c r="T143" s="78">
        <f t="shared" si="57"/>
        <v>1828.1130000000001</v>
      </c>
      <c r="U143" s="78">
        <f>1</f>
        <v>1</v>
      </c>
      <c r="V143" s="78">
        <f t="shared" si="58"/>
        <v>31.092452618152493</v>
      </c>
      <c r="W143" s="77">
        <f t="shared" si="59"/>
        <v>31.104000000000042</v>
      </c>
      <c r="X143" s="75"/>
      <c r="Y143" s="75"/>
      <c r="Z143" s="80"/>
      <c r="AA143" s="80"/>
      <c r="AB143" s="119"/>
      <c r="AC143" s="81">
        <f t="shared" si="65"/>
        <v>40</v>
      </c>
      <c r="AD143" s="81">
        <f t="shared" si="60"/>
        <v>35.200000000000003</v>
      </c>
      <c r="AE143" s="81">
        <f t="shared" si="63"/>
        <v>2.4</v>
      </c>
      <c r="AF143" s="82" t="str">
        <f t="shared" si="63"/>
        <v>PN10</v>
      </c>
      <c r="AG143" s="52"/>
    </row>
    <row r="144" spans="1:33" x14ac:dyDescent="0.25">
      <c r="A144" s="117"/>
      <c r="B144" s="207" t="s">
        <v>224</v>
      </c>
      <c r="C144" s="205">
        <v>9856372.6664000005</v>
      </c>
      <c r="D144" s="205">
        <v>778419.5747</v>
      </c>
      <c r="E144" s="199">
        <v>1828.8689999999999</v>
      </c>
      <c r="F144" s="83">
        <v>2740</v>
      </c>
      <c r="G144" s="107">
        <f t="shared" ref="G144:G203" si="66">F144-F143</f>
        <v>20</v>
      </c>
      <c r="H144" s="118">
        <f t="shared" si="61"/>
        <v>1828.8689999999999</v>
      </c>
      <c r="I144" s="77">
        <f t="shared" si="64"/>
        <v>4.6296296296296298E-4</v>
      </c>
      <c r="J144" s="77">
        <f t="shared" si="49"/>
        <v>3.5200000000000002E-2</v>
      </c>
      <c r="K144" s="77">
        <f t="shared" si="50"/>
        <v>9.7264640000000011E-4</v>
      </c>
      <c r="L144" s="77">
        <f t="shared" si="51"/>
        <v>0.47598280625205924</v>
      </c>
      <c r="M144" s="77">
        <v>150</v>
      </c>
      <c r="N144" s="77">
        <f t="shared" si="52"/>
        <v>0.16041288834520079</v>
      </c>
      <c r="O144" s="77">
        <f t="shared" si="53"/>
        <v>1.1547381847481416E-2</v>
      </c>
      <c r="P144" s="93">
        <f t="shared" si="62"/>
        <v>1859.2170000000001</v>
      </c>
      <c r="Q144" s="78">
        <f t="shared" si="54"/>
        <v>1859.2170000000001</v>
      </c>
      <c r="R144" s="78">
        <f t="shared" si="55"/>
        <v>1859.2054526181525</v>
      </c>
      <c r="S144" s="79">
        <f t="shared" si="56"/>
        <v>-1.2200000000007094E-2</v>
      </c>
      <c r="T144" s="78">
        <f t="shared" si="57"/>
        <v>1827.8689999999999</v>
      </c>
      <c r="U144" s="78">
        <f>1</f>
        <v>1</v>
      </c>
      <c r="V144" s="78">
        <f t="shared" si="58"/>
        <v>31.336452618152634</v>
      </c>
      <c r="W144" s="77">
        <f t="shared" si="59"/>
        <v>31.348000000000184</v>
      </c>
      <c r="X144" s="75"/>
      <c r="Y144" s="75"/>
      <c r="Z144" s="80"/>
      <c r="AA144" s="80"/>
      <c r="AB144" s="119"/>
      <c r="AC144" s="81">
        <f t="shared" si="65"/>
        <v>40</v>
      </c>
      <c r="AD144" s="81">
        <f t="shared" si="60"/>
        <v>35.200000000000003</v>
      </c>
      <c r="AE144" s="81">
        <f t="shared" si="63"/>
        <v>2.4</v>
      </c>
      <c r="AF144" s="82" t="str">
        <f t="shared" si="63"/>
        <v>PN10</v>
      </c>
      <c r="AG144" s="52"/>
    </row>
    <row r="145" spans="1:33" x14ac:dyDescent="0.25">
      <c r="A145" s="117"/>
      <c r="B145" s="207" t="s">
        <v>225</v>
      </c>
      <c r="C145" s="205">
        <v>9856386.0579000004</v>
      </c>
      <c r="D145" s="205">
        <v>778404.71990000003</v>
      </c>
      <c r="E145" s="199">
        <v>1828.64</v>
      </c>
      <c r="F145" s="91">
        <v>2760</v>
      </c>
      <c r="G145" s="76">
        <f t="shared" si="66"/>
        <v>20</v>
      </c>
      <c r="H145" s="118">
        <f t="shared" si="61"/>
        <v>1828.64</v>
      </c>
      <c r="I145" s="77">
        <f t="shared" si="64"/>
        <v>4.6296296296296298E-4</v>
      </c>
      <c r="J145" s="99">
        <f t="shared" si="49"/>
        <v>3.5200000000000002E-2</v>
      </c>
      <c r="K145" s="99">
        <f t="shared" si="50"/>
        <v>9.7264640000000011E-4</v>
      </c>
      <c r="L145" s="77">
        <f t="shared" si="51"/>
        <v>0.47598280625205924</v>
      </c>
      <c r="M145" s="77">
        <v>150</v>
      </c>
      <c r="N145" s="77">
        <f t="shared" si="52"/>
        <v>0.16041288834520079</v>
      </c>
      <c r="O145" s="77">
        <f t="shared" si="53"/>
        <v>1.1547381847481416E-2</v>
      </c>
      <c r="P145" s="93">
        <f t="shared" si="62"/>
        <v>1859.2170000000001</v>
      </c>
      <c r="Q145" s="78">
        <f t="shared" si="54"/>
        <v>1859.2170000000001</v>
      </c>
      <c r="R145" s="78">
        <f t="shared" si="55"/>
        <v>1859.2054526181525</v>
      </c>
      <c r="S145" s="79">
        <f t="shared" si="56"/>
        <v>-1.1449999999990723E-2</v>
      </c>
      <c r="T145" s="78">
        <f t="shared" si="57"/>
        <v>1827.64</v>
      </c>
      <c r="U145" s="78">
        <f>1</f>
        <v>1</v>
      </c>
      <c r="V145" s="78">
        <f t="shared" si="58"/>
        <v>31.565452618152449</v>
      </c>
      <c r="W145" s="77">
        <f t="shared" si="59"/>
        <v>31.576999999999998</v>
      </c>
      <c r="X145" s="75"/>
      <c r="Y145" s="75"/>
      <c r="Z145" s="80"/>
      <c r="AA145" s="80"/>
      <c r="AB145" s="119"/>
      <c r="AC145" s="81">
        <f t="shared" si="65"/>
        <v>40</v>
      </c>
      <c r="AD145" s="105">
        <f t="shared" si="60"/>
        <v>35.200000000000003</v>
      </c>
      <c r="AE145" s="105">
        <f t="shared" si="63"/>
        <v>2.4</v>
      </c>
      <c r="AF145" s="82" t="str">
        <f t="shared" si="63"/>
        <v>PN10</v>
      </c>
      <c r="AG145" s="52"/>
    </row>
    <row r="146" spans="1:33" x14ac:dyDescent="0.25">
      <c r="A146" s="117"/>
      <c r="B146" s="207" t="s">
        <v>226</v>
      </c>
      <c r="C146" s="205">
        <v>9856399.4495000001</v>
      </c>
      <c r="D146" s="205">
        <v>778389.86499999999</v>
      </c>
      <c r="E146" s="199">
        <v>1828.4069999999999</v>
      </c>
      <c r="F146" s="83">
        <v>2780</v>
      </c>
      <c r="G146" s="107">
        <f t="shared" si="66"/>
        <v>20</v>
      </c>
      <c r="H146" s="118">
        <f t="shared" si="61"/>
        <v>1828.4069999999999</v>
      </c>
      <c r="I146" s="77">
        <f t="shared" si="64"/>
        <v>4.6296296296296298E-4</v>
      </c>
      <c r="J146" s="77">
        <f t="shared" si="49"/>
        <v>3.5200000000000002E-2</v>
      </c>
      <c r="K146" s="77">
        <f t="shared" si="50"/>
        <v>9.7264640000000011E-4</v>
      </c>
      <c r="L146" s="77">
        <f t="shared" si="51"/>
        <v>0.47598280625205924</v>
      </c>
      <c r="M146" s="99">
        <v>150</v>
      </c>
      <c r="N146" s="77">
        <f t="shared" si="52"/>
        <v>0.16041288834520079</v>
      </c>
      <c r="O146" s="77">
        <f t="shared" si="53"/>
        <v>1.1547381847481416E-2</v>
      </c>
      <c r="P146" s="93">
        <f t="shared" si="62"/>
        <v>1859.2170000000001</v>
      </c>
      <c r="Q146" s="78">
        <f t="shared" si="54"/>
        <v>1859.2170000000001</v>
      </c>
      <c r="R146" s="78">
        <f t="shared" si="55"/>
        <v>1859.2054526181525</v>
      </c>
      <c r="S146" s="79">
        <f t="shared" si="56"/>
        <v>-1.1650000000008731E-2</v>
      </c>
      <c r="T146" s="78">
        <f t="shared" si="57"/>
        <v>1827.4069999999999</v>
      </c>
      <c r="U146" s="78">
        <f>1</f>
        <v>1</v>
      </c>
      <c r="V146" s="78">
        <f t="shared" si="58"/>
        <v>31.798452618152623</v>
      </c>
      <c r="W146" s="77">
        <f t="shared" si="59"/>
        <v>31.810000000000173</v>
      </c>
      <c r="X146" s="75"/>
      <c r="Y146" s="75"/>
      <c r="Z146" s="80"/>
      <c r="AA146" s="80"/>
      <c r="AB146" s="119"/>
      <c r="AC146" s="81">
        <f t="shared" si="65"/>
        <v>40</v>
      </c>
      <c r="AD146" s="81">
        <f t="shared" si="60"/>
        <v>35.200000000000003</v>
      </c>
      <c r="AE146" s="81">
        <f t="shared" si="63"/>
        <v>2.4</v>
      </c>
      <c r="AF146" s="82" t="str">
        <f t="shared" si="63"/>
        <v>PN10</v>
      </c>
      <c r="AG146" s="52"/>
    </row>
    <row r="147" spans="1:33" x14ac:dyDescent="0.25">
      <c r="A147" s="117"/>
      <c r="B147" s="208" t="s">
        <v>227</v>
      </c>
      <c r="C147" s="205">
        <v>9856412.8410999998</v>
      </c>
      <c r="D147" s="205">
        <v>778375.01020000002</v>
      </c>
      <c r="E147" s="199">
        <v>1828.184</v>
      </c>
      <c r="F147" s="91">
        <v>2800</v>
      </c>
      <c r="G147" s="76">
        <f t="shared" si="66"/>
        <v>20</v>
      </c>
      <c r="H147" s="118">
        <f t="shared" si="61"/>
        <v>1828.184</v>
      </c>
      <c r="I147" s="77">
        <f t="shared" si="64"/>
        <v>4.6296296296296298E-4</v>
      </c>
      <c r="J147" s="77">
        <f t="shared" si="49"/>
        <v>3.5200000000000002E-2</v>
      </c>
      <c r="K147" s="77">
        <f t="shared" si="50"/>
        <v>9.7264640000000011E-4</v>
      </c>
      <c r="L147" s="77">
        <f t="shared" si="51"/>
        <v>0.47598280625205924</v>
      </c>
      <c r="M147" s="77">
        <v>150</v>
      </c>
      <c r="N147" s="77">
        <f t="shared" si="52"/>
        <v>0.16041288834520079</v>
      </c>
      <c r="O147" s="77">
        <f t="shared" si="53"/>
        <v>1.1547381847481416E-2</v>
      </c>
      <c r="P147" s="93">
        <f t="shared" si="62"/>
        <v>1859.2170000000001</v>
      </c>
      <c r="Q147" s="78">
        <f t="shared" si="54"/>
        <v>1859.2170000000001</v>
      </c>
      <c r="R147" s="78">
        <f t="shared" si="55"/>
        <v>1859.2054526181525</v>
      </c>
      <c r="S147" s="79">
        <f t="shared" si="56"/>
        <v>-1.1149999999997818E-2</v>
      </c>
      <c r="T147" s="78">
        <f t="shared" si="57"/>
        <v>1827.184</v>
      </c>
      <c r="U147" s="78">
        <f>1</f>
        <v>1</v>
      </c>
      <c r="V147" s="78">
        <f t="shared" si="58"/>
        <v>32.02145261815258</v>
      </c>
      <c r="W147" s="77">
        <f t="shared" si="59"/>
        <v>32.033000000000129</v>
      </c>
      <c r="X147" s="75"/>
      <c r="Y147" s="75"/>
      <c r="Z147" s="80"/>
      <c r="AA147" s="80"/>
      <c r="AB147" s="119"/>
      <c r="AC147" s="81">
        <f t="shared" si="65"/>
        <v>40</v>
      </c>
      <c r="AD147" s="81">
        <f t="shared" si="60"/>
        <v>35.200000000000003</v>
      </c>
      <c r="AE147" s="81">
        <f t="shared" si="63"/>
        <v>2.4</v>
      </c>
      <c r="AF147" s="82" t="str">
        <f t="shared" si="63"/>
        <v>PN10</v>
      </c>
      <c r="AG147" s="52"/>
    </row>
    <row r="148" spans="1:33" x14ac:dyDescent="0.25">
      <c r="A148" s="117"/>
      <c r="B148" s="207" t="s">
        <v>228</v>
      </c>
      <c r="C148" s="205">
        <v>9856427.5342999995</v>
      </c>
      <c r="D148" s="205">
        <v>778361.97409999999</v>
      </c>
      <c r="E148" s="199">
        <v>1827.944</v>
      </c>
      <c r="F148" s="83">
        <v>2820</v>
      </c>
      <c r="G148" s="107">
        <f t="shared" si="66"/>
        <v>20</v>
      </c>
      <c r="H148" s="118">
        <f t="shared" si="61"/>
        <v>1827.944</v>
      </c>
      <c r="I148" s="99">
        <f t="shared" si="64"/>
        <v>4.6296296296296298E-4</v>
      </c>
      <c r="J148" s="99">
        <f t="shared" si="49"/>
        <v>3.5200000000000002E-2</v>
      </c>
      <c r="K148" s="99">
        <f t="shared" si="50"/>
        <v>9.7264640000000011E-4</v>
      </c>
      <c r="L148" s="77">
        <f t="shared" si="51"/>
        <v>0.47598280625205924</v>
      </c>
      <c r="M148" s="77">
        <v>150</v>
      </c>
      <c r="N148" s="77">
        <f t="shared" si="52"/>
        <v>0.16041288834520079</v>
      </c>
      <c r="O148" s="77">
        <f t="shared" si="53"/>
        <v>1.1547381847481416E-2</v>
      </c>
      <c r="P148" s="93">
        <f t="shared" si="62"/>
        <v>1859.2170000000001</v>
      </c>
      <c r="Q148" s="78">
        <f t="shared" si="54"/>
        <v>1859.2170000000001</v>
      </c>
      <c r="R148" s="78">
        <f t="shared" si="55"/>
        <v>1859.2054526181525</v>
      </c>
      <c r="S148" s="79">
        <f t="shared" si="56"/>
        <v>-1.2000000000000455E-2</v>
      </c>
      <c r="T148" s="78">
        <f t="shared" si="57"/>
        <v>1826.944</v>
      </c>
      <c r="U148" s="78">
        <f>1</f>
        <v>1</v>
      </c>
      <c r="V148" s="78">
        <f t="shared" si="58"/>
        <v>32.261452618152589</v>
      </c>
      <c r="W148" s="77">
        <f t="shared" si="59"/>
        <v>32.273000000000138</v>
      </c>
      <c r="X148" s="75"/>
      <c r="Y148" s="75"/>
      <c r="Z148" s="80"/>
      <c r="AA148" s="80"/>
      <c r="AB148" s="119"/>
      <c r="AC148" s="81">
        <f t="shared" si="65"/>
        <v>40</v>
      </c>
      <c r="AD148" s="105">
        <f t="shared" si="60"/>
        <v>35.200000000000003</v>
      </c>
      <c r="AE148" s="105">
        <f t="shared" si="63"/>
        <v>2.4</v>
      </c>
      <c r="AF148" s="82" t="str">
        <f t="shared" si="63"/>
        <v>PN10</v>
      </c>
      <c r="AG148" s="52"/>
    </row>
    <row r="149" spans="1:33" x14ac:dyDescent="0.25">
      <c r="A149" s="117"/>
      <c r="B149" s="208" t="s">
        <v>229</v>
      </c>
      <c r="C149" s="205">
        <v>9856443.5088999998</v>
      </c>
      <c r="D149" s="205">
        <v>778372.03390000004</v>
      </c>
      <c r="E149" s="199">
        <v>1827.8820000000001</v>
      </c>
      <c r="F149" s="91">
        <v>2840</v>
      </c>
      <c r="G149" s="76">
        <f t="shared" si="66"/>
        <v>20</v>
      </c>
      <c r="H149" s="118">
        <f t="shared" si="61"/>
        <v>1827.8820000000001</v>
      </c>
      <c r="I149" s="77">
        <f t="shared" si="64"/>
        <v>4.6296296296296298E-4</v>
      </c>
      <c r="J149" s="77">
        <f t="shared" si="49"/>
        <v>3.5200000000000002E-2</v>
      </c>
      <c r="K149" s="77">
        <f t="shared" si="50"/>
        <v>9.7264640000000011E-4</v>
      </c>
      <c r="L149" s="77">
        <f t="shared" si="51"/>
        <v>0.47598280625205924</v>
      </c>
      <c r="M149" s="77">
        <v>150</v>
      </c>
      <c r="N149" s="77">
        <f t="shared" si="52"/>
        <v>0.16041288834520079</v>
      </c>
      <c r="O149" s="77">
        <f t="shared" si="53"/>
        <v>1.1547381847481416E-2</v>
      </c>
      <c r="P149" s="93">
        <f t="shared" si="62"/>
        <v>1859.2170000000001</v>
      </c>
      <c r="Q149" s="78">
        <f t="shared" si="54"/>
        <v>1859.2170000000001</v>
      </c>
      <c r="R149" s="78">
        <f t="shared" si="55"/>
        <v>1859.2054526181525</v>
      </c>
      <c r="S149" s="79">
        <f t="shared" si="56"/>
        <v>-3.0999999999949067E-3</v>
      </c>
      <c r="T149" s="78">
        <f t="shared" si="57"/>
        <v>1826.8820000000001</v>
      </c>
      <c r="U149" s="78">
        <f>1</f>
        <v>1</v>
      </c>
      <c r="V149" s="78">
        <f t="shared" si="58"/>
        <v>32.323452618152487</v>
      </c>
      <c r="W149" s="77">
        <f t="shared" si="59"/>
        <v>32.335000000000036</v>
      </c>
      <c r="X149" s="75"/>
      <c r="Y149" s="75"/>
      <c r="Z149" s="80"/>
      <c r="AA149" s="80"/>
      <c r="AB149" s="119"/>
      <c r="AC149" s="81">
        <f t="shared" si="65"/>
        <v>40</v>
      </c>
      <c r="AD149" s="81">
        <f t="shared" si="60"/>
        <v>35.200000000000003</v>
      </c>
      <c r="AE149" s="81">
        <f t="shared" si="63"/>
        <v>2.4</v>
      </c>
      <c r="AF149" s="82" t="str">
        <f t="shared" si="63"/>
        <v>PN10</v>
      </c>
      <c r="AG149" s="52"/>
    </row>
    <row r="150" spans="1:33" x14ac:dyDescent="0.25">
      <c r="A150" s="117"/>
      <c r="B150" s="207" t="s">
        <v>230</v>
      </c>
      <c r="C150" s="205">
        <v>9856456.8301999997</v>
      </c>
      <c r="D150" s="205">
        <v>778386.95169999998</v>
      </c>
      <c r="E150" s="199">
        <v>1827.9190000000001</v>
      </c>
      <c r="F150" s="83">
        <v>2860</v>
      </c>
      <c r="G150" s="107">
        <f t="shared" si="66"/>
        <v>20</v>
      </c>
      <c r="H150" s="118">
        <f t="shared" si="61"/>
        <v>1827.9190000000001</v>
      </c>
      <c r="I150" s="77">
        <f t="shared" si="64"/>
        <v>4.6296296296296298E-4</v>
      </c>
      <c r="J150" s="77">
        <f t="shared" si="49"/>
        <v>3.5200000000000002E-2</v>
      </c>
      <c r="K150" s="77">
        <f t="shared" si="50"/>
        <v>9.7264640000000011E-4</v>
      </c>
      <c r="L150" s="77">
        <f t="shared" si="51"/>
        <v>0.47598280625205924</v>
      </c>
      <c r="M150" s="77">
        <v>150</v>
      </c>
      <c r="N150" s="77">
        <f t="shared" si="52"/>
        <v>0.16041288834520079</v>
      </c>
      <c r="O150" s="77">
        <f t="shared" si="53"/>
        <v>1.1547381847481416E-2</v>
      </c>
      <c r="P150" s="93">
        <f t="shared" si="62"/>
        <v>1859.2170000000001</v>
      </c>
      <c r="Q150" s="78">
        <f t="shared" si="54"/>
        <v>1859.2170000000001</v>
      </c>
      <c r="R150" s="78">
        <f t="shared" si="55"/>
        <v>1859.2054526181525</v>
      </c>
      <c r="S150" s="79">
        <f t="shared" si="56"/>
        <v>1.8500000000017281E-3</v>
      </c>
      <c r="T150" s="78">
        <f t="shared" si="57"/>
        <v>1826.9190000000001</v>
      </c>
      <c r="U150" s="78">
        <f>1</f>
        <v>1</v>
      </c>
      <c r="V150" s="78">
        <f t="shared" si="58"/>
        <v>32.286452618152452</v>
      </c>
      <c r="W150" s="77">
        <f t="shared" si="59"/>
        <v>32.298000000000002</v>
      </c>
      <c r="X150" s="75"/>
      <c r="Y150" s="75"/>
      <c r="Z150" s="80"/>
      <c r="AA150" s="80"/>
      <c r="AB150" s="119"/>
      <c r="AC150" s="81">
        <f t="shared" si="65"/>
        <v>40</v>
      </c>
      <c r="AD150" s="81">
        <f t="shared" si="60"/>
        <v>35.200000000000003</v>
      </c>
      <c r="AE150" s="81">
        <f t="shared" si="63"/>
        <v>2.4</v>
      </c>
      <c r="AF150" s="82" t="str">
        <f t="shared" si="63"/>
        <v>PN10</v>
      </c>
      <c r="AG150" s="52"/>
    </row>
    <row r="151" spans="1:33" x14ac:dyDescent="0.25">
      <c r="A151" s="117"/>
      <c r="B151" s="208" t="s">
        <v>231</v>
      </c>
      <c r="C151" s="205">
        <v>9856470.1515999995</v>
      </c>
      <c r="D151" s="205">
        <v>778401.86959999998</v>
      </c>
      <c r="E151" s="199">
        <v>1827.875</v>
      </c>
      <c r="F151" s="91">
        <v>2880</v>
      </c>
      <c r="G151" s="76">
        <f t="shared" si="66"/>
        <v>20</v>
      </c>
      <c r="H151" s="118">
        <f t="shared" si="61"/>
        <v>1827.875</v>
      </c>
      <c r="I151" s="77">
        <f t="shared" si="64"/>
        <v>4.6296296296296298E-4</v>
      </c>
      <c r="J151" s="99">
        <f t="shared" si="49"/>
        <v>3.5200000000000002E-2</v>
      </c>
      <c r="K151" s="99">
        <f t="shared" si="50"/>
        <v>9.7264640000000011E-4</v>
      </c>
      <c r="L151" s="77">
        <f t="shared" si="51"/>
        <v>0.47598280625205924</v>
      </c>
      <c r="M151" s="99">
        <v>150</v>
      </c>
      <c r="N151" s="77">
        <f t="shared" si="52"/>
        <v>0.16041288834520079</v>
      </c>
      <c r="O151" s="77">
        <f t="shared" si="53"/>
        <v>1.1547381847481416E-2</v>
      </c>
      <c r="P151" s="93">
        <f t="shared" si="62"/>
        <v>1859.2170000000001</v>
      </c>
      <c r="Q151" s="78">
        <f t="shared" si="54"/>
        <v>1859.2170000000001</v>
      </c>
      <c r="R151" s="78">
        <f t="shared" si="55"/>
        <v>1859.2054526181525</v>
      </c>
      <c r="S151" s="79">
        <f t="shared" si="56"/>
        <v>-2.2000000000048205E-3</v>
      </c>
      <c r="T151" s="78">
        <f t="shared" si="57"/>
        <v>1826.875</v>
      </c>
      <c r="U151" s="78">
        <f>1</f>
        <v>1</v>
      </c>
      <c r="V151" s="78">
        <f t="shared" si="58"/>
        <v>32.330452618152549</v>
      </c>
      <c r="W151" s="77">
        <f t="shared" si="59"/>
        <v>32.342000000000098</v>
      </c>
      <c r="X151" s="75"/>
      <c r="Y151" s="75"/>
      <c r="Z151" s="80"/>
      <c r="AA151" s="80"/>
      <c r="AB151" s="119"/>
      <c r="AC151" s="81">
        <f t="shared" si="65"/>
        <v>40</v>
      </c>
      <c r="AD151" s="105">
        <f t="shared" si="60"/>
        <v>35.200000000000003</v>
      </c>
      <c r="AE151" s="105">
        <f t="shared" si="63"/>
        <v>2.4</v>
      </c>
      <c r="AF151" s="82" t="str">
        <f t="shared" si="63"/>
        <v>PN10</v>
      </c>
      <c r="AG151" s="52"/>
    </row>
    <row r="152" spans="1:33" x14ac:dyDescent="0.25">
      <c r="A152" s="117"/>
      <c r="B152" s="207" t="s">
        <v>232</v>
      </c>
      <c r="C152" s="205">
        <v>9856483.4728999995</v>
      </c>
      <c r="D152" s="205">
        <v>778416.78740000003</v>
      </c>
      <c r="E152" s="199">
        <v>1827.69</v>
      </c>
      <c r="F152" s="83">
        <v>2900</v>
      </c>
      <c r="G152" s="107">
        <f t="shared" si="66"/>
        <v>20</v>
      </c>
      <c r="H152" s="118">
        <f t="shared" si="61"/>
        <v>1827.69</v>
      </c>
      <c r="I152" s="77">
        <f t="shared" si="64"/>
        <v>4.6296296296296298E-4</v>
      </c>
      <c r="J152" s="77">
        <f t="shared" si="49"/>
        <v>3.5200000000000002E-2</v>
      </c>
      <c r="K152" s="77">
        <f t="shared" si="50"/>
        <v>9.7264640000000011E-4</v>
      </c>
      <c r="L152" s="77">
        <f t="shared" si="51"/>
        <v>0.47598280625205924</v>
      </c>
      <c r="M152" s="77">
        <v>150</v>
      </c>
      <c r="N152" s="77">
        <f t="shared" si="52"/>
        <v>0.16041288834520079</v>
      </c>
      <c r="O152" s="77">
        <f t="shared" si="53"/>
        <v>1.1547381847481416E-2</v>
      </c>
      <c r="P152" s="93">
        <f t="shared" si="62"/>
        <v>1859.2170000000001</v>
      </c>
      <c r="Q152" s="78">
        <f t="shared" si="54"/>
        <v>1859.2170000000001</v>
      </c>
      <c r="R152" s="78">
        <f t="shared" si="55"/>
        <v>1859.2054526181525</v>
      </c>
      <c r="S152" s="79">
        <f t="shared" si="56"/>
        <v>-9.2499999999972708E-3</v>
      </c>
      <c r="T152" s="78">
        <f t="shared" si="57"/>
        <v>1826.69</v>
      </c>
      <c r="U152" s="78">
        <f>1</f>
        <v>1</v>
      </c>
      <c r="V152" s="78">
        <f t="shared" si="58"/>
        <v>32.515452618152494</v>
      </c>
      <c r="W152" s="77">
        <f t="shared" si="59"/>
        <v>32.527000000000044</v>
      </c>
      <c r="X152" s="75"/>
      <c r="Y152" s="75"/>
      <c r="Z152" s="80"/>
      <c r="AA152" s="80"/>
      <c r="AB152" s="119"/>
      <c r="AC152" s="81">
        <f t="shared" si="65"/>
        <v>40</v>
      </c>
      <c r="AD152" s="81">
        <f t="shared" si="60"/>
        <v>35.200000000000003</v>
      </c>
      <c r="AE152" s="81">
        <f t="shared" si="63"/>
        <v>2.4</v>
      </c>
      <c r="AF152" s="82" t="str">
        <f t="shared" si="63"/>
        <v>PN10</v>
      </c>
      <c r="AG152" s="52"/>
    </row>
    <row r="153" spans="1:33" x14ac:dyDescent="0.25">
      <c r="A153" s="117"/>
      <c r="B153" s="208" t="s">
        <v>233</v>
      </c>
      <c r="C153" s="205">
        <v>9856496.7941999994</v>
      </c>
      <c r="D153" s="205">
        <v>778431.70530000003</v>
      </c>
      <c r="E153" s="199">
        <v>1827.424</v>
      </c>
      <c r="F153" s="91">
        <v>2920</v>
      </c>
      <c r="G153" s="76">
        <f t="shared" si="66"/>
        <v>20</v>
      </c>
      <c r="H153" s="118">
        <f t="shared" si="61"/>
        <v>1827.424</v>
      </c>
      <c r="I153" s="77">
        <f t="shared" si="64"/>
        <v>4.6296296296296298E-4</v>
      </c>
      <c r="J153" s="77">
        <f t="shared" si="49"/>
        <v>3.5200000000000002E-2</v>
      </c>
      <c r="K153" s="77">
        <f t="shared" si="50"/>
        <v>9.7264640000000011E-4</v>
      </c>
      <c r="L153" s="77">
        <f t="shared" si="51"/>
        <v>0.47598280625205924</v>
      </c>
      <c r="M153" s="77">
        <v>150</v>
      </c>
      <c r="N153" s="77">
        <f t="shared" si="52"/>
        <v>0.16041288834520079</v>
      </c>
      <c r="O153" s="77">
        <f t="shared" si="53"/>
        <v>1.1547381847481416E-2</v>
      </c>
      <c r="P153" s="93">
        <f t="shared" si="62"/>
        <v>1859.2170000000001</v>
      </c>
      <c r="Q153" s="78">
        <f t="shared" si="54"/>
        <v>1859.2170000000001</v>
      </c>
      <c r="R153" s="78">
        <f t="shared" si="55"/>
        <v>1859.2054526181525</v>
      </c>
      <c r="S153" s="79">
        <f t="shared" si="56"/>
        <v>-1.3300000000003819E-2</v>
      </c>
      <c r="T153" s="78">
        <f t="shared" si="57"/>
        <v>1826.424</v>
      </c>
      <c r="U153" s="78">
        <f>1</f>
        <v>1</v>
      </c>
      <c r="V153" s="78">
        <f t="shared" si="58"/>
        <v>32.781452618152571</v>
      </c>
      <c r="W153" s="77">
        <f t="shared" si="59"/>
        <v>32.79300000000012</v>
      </c>
      <c r="X153" s="75"/>
      <c r="Y153" s="75"/>
      <c r="Z153" s="80"/>
      <c r="AA153" s="80"/>
      <c r="AB153" s="119"/>
      <c r="AC153" s="81">
        <f t="shared" si="65"/>
        <v>40</v>
      </c>
      <c r="AD153" s="81">
        <f t="shared" si="60"/>
        <v>35.200000000000003</v>
      </c>
      <c r="AE153" s="81">
        <f t="shared" si="63"/>
        <v>2.4</v>
      </c>
      <c r="AF153" s="82" t="str">
        <f t="shared" si="63"/>
        <v>PN10</v>
      </c>
      <c r="AG153" s="52"/>
    </row>
    <row r="154" spans="1:33" x14ac:dyDescent="0.25">
      <c r="A154" s="117"/>
      <c r="B154" s="207" t="s">
        <v>234</v>
      </c>
      <c r="C154" s="205">
        <v>9856510.1154999994</v>
      </c>
      <c r="D154" s="205">
        <v>778446.62309999997</v>
      </c>
      <c r="E154" s="199">
        <v>1827.279</v>
      </c>
      <c r="F154" s="83">
        <v>2940</v>
      </c>
      <c r="G154" s="107">
        <f t="shared" si="66"/>
        <v>20</v>
      </c>
      <c r="H154" s="118">
        <f t="shared" si="61"/>
        <v>1827.279</v>
      </c>
      <c r="I154" s="77">
        <f t="shared" si="64"/>
        <v>4.6296296296296298E-4</v>
      </c>
      <c r="J154" s="99">
        <f t="shared" si="49"/>
        <v>3.5200000000000002E-2</v>
      </c>
      <c r="K154" s="99">
        <f t="shared" si="50"/>
        <v>9.7264640000000011E-4</v>
      </c>
      <c r="L154" s="77">
        <f t="shared" si="51"/>
        <v>0.47598280625205924</v>
      </c>
      <c r="M154" s="77">
        <v>150</v>
      </c>
      <c r="N154" s="77">
        <f t="shared" si="52"/>
        <v>0.16041288834520079</v>
      </c>
      <c r="O154" s="77">
        <f t="shared" si="53"/>
        <v>1.1547381847481416E-2</v>
      </c>
      <c r="P154" s="93">
        <f t="shared" si="62"/>
        <v>1859.2170000000001</v>
      </c>
      <c r="Q154" s="78">
        <f t="shared" si="54"/>
        <v>1859.2170000000001</v>
      </c>
      <c r="R154" s="78">
        <f t="shared" si="55"/>
        <v>1859.2054526181525</v>
      </c>
      <c r="S154" s="79">
        <f t="shared" si="56"/>
        <v>-7.2499999999990905E-3</v>
      </c>
      <c r="T154" s="78">
        <f t="shared" si="57"/>
        <v>1826.279</v>
      </c>
      <c r="U154" s="78">
        <f>1</f>
        <v>1</v>
      </c>
      <c r="V154" s="78">
        <f t="shared" si="58"/>
        <v>32.926452618152553</v>
      </c>
      <c r="W154" s="77">
        <f t="shared" si="59"/>
        <v>32.938000000000102</v>
      </c>
      <c r="X154" s="75"/>
      <c r="Y154" s="75"/>
      <c r="Z154" s="80"/>
      <c r="AA154" s="80"/>
      <c r="AB154" s="119"/>
      <c r="AC154" s="81">
        <f t="shared" si="65"/>
        <v>40</v>
      </c>
      <c r="AD154" s="105">
        <f t="shared" si="60"/>
        <v>35.200000000000003</v>
      </c>
      <c r="AE154" s="105">
        <f t="shared" si="63"/>
        <v>2.4</v>
      </c>
      <c r="AF154" s="82" t="str">
        <f t="shared" si="63"/>
        <v>PN10</v>
      </c>
      <c r="AG154" s="52"/>
    </row>
    <row r="155" spans="1:33" x14ac:dyDescent="0.25">
      <c r="A155" s="117"/>
      <c r="B155" s="208" t="s">
        <v>235</v>
      </c>
      <c r="C155" s="205">
        <v>9856523.4368999992</v>
      </c>
      <c r="D155" s="205">
        <v>778461.54099999997</v>
      </c>
      <c r="E155" s="199">
        <v>1827.059</v>
      </c>
      <c r="F155" s="91">
        <v>2960</v>
      </c>
      <c r="G155" s="76">
        <f t="shared" si="66"/>
        <v>20</v>
      </c>
      <c r="H155" s="118">
        <f t="shared" si="61"/>
        <v>1827.059</v>
      </c>
      <c r="I155" s="77">
        <f t="shared" si="64"/>
        <v>4.6296296296296298E-4</v>
      </c>
      <c r="J155" s="77">
        <f t="shared" si="49"/>
        <v>3.5200000000000002E-2</v>
      </c>
      <c r="K155" s="77">
        <f t="shared" si="50"/>
        <v>9.7264640000000011E-4</v>
      </c>
      <c r="L155" s="77">
        <f t="shared" si="51"/>
        <v>0.47598280625205924</v>
      </c>
      <c r="M155" s="77">
        <v>150</v>
      </c>
      <c r="N155" s="77">
        <f t="shared" si="52"/>
        <v>0.16041288834520079</v>
      </c>
      <c r="O155" s="77">
        <f t="shared" si="53"/>
        <v>1.1547381847481416E-2</v>
      </c>
      <c r="P155" s="93">
        <f t="shared" si="62"/>
        <v>1859.2170000000001</v>
      </c>
      <c r="Q155" s="78">
        <f t="shared" si="54"/>
        <v>1859.2170000000001</v>
      </c>
      <c r="R155" s="78">
        <f t="shared" si="55"/>
        <v>1859.2054526181525</v>
      </c>
      <c r="S155" s="79">
        <f t="shared" si="56"/>
        <v>-1.1000000000001365E-2</v>
      </c>
      <c r="T155" s="78">
        <f t="shared" si="57"/>
        <v>1826.059</v>
      </c>
      <c r="U155" s="78">
        <f>1</f>
        <v>1</v>
      </c>
      <c r="V155" s="78">
        <f t="shared" si="58"/>
        <v>33.14645261815258</v>
      </c>
      <c r="W155" s="77">
        <f t="shared" si="59"/>
        <v>33.158000000000129</v>
      </c>
      <c r="X155" s="75"/>
      <c r="Y155" s="75"/>
      <c r="Z155" s="80"/>
      <c r="AA155" s="80"/>
      <c r="AB155" s="119"/>
      <c r="AC155" s="81">
        <f t="shared" si="65"/>
        <v>40</v>
      </c>
      <c r="AD155" s="81">
        <f t="shared" si="60"/>
        <v>35.200000000000003</v>
      </c>
      <c r="AE155" s="81">
        <f t="shared" si="63"/>
        <v>2.4</v>
      </c>
      <c r="AF155" s="82" t="str">
        <f t="shared" si="63"/>
        <v>PN10</v>
      </c>
      <c r="AG155" s="52"/>
    </row>
    <row r="156" spans="1:33" x14ac:dyDescent="0.25">
      <c r="A156" s="117"/>
      <c r="B156" s="207" t="s">
        <v>236</v>
      </c>
      <c r="C156" s="205">
        <v>9856536.7581999991</v>
      </c>
      <c r="D156" s="205">
        <v>778476.45880000002</v>
      </c>
      <c r="E156" s="199">
        <v>1826.8309999999999</v>
      </c>
      <c r="F156" s="83">
        <v>2980</v>
      </c>
      <c r="G156" s="107">
        <f t="shared" si="66"/>
        <v>20</v>
      </c>
      <c r="H156" s="118">
        <f t="shared" si="61"/>
        <v>1826.8309999999999</v>
      </c>
      <c r="I156" s="77">
        <f t="shared" si="64"/>
        <v>4.6296296296296298E-4</v>
      </c>
      <c r="J156" s="77">
        <f t="shared" si="49"/>
        <v>3.5200000000000002E-2</v>
      </c>
      <c r="K156" s="77">
        <f t="shared" si="50"/>
        <v>9.7264640000000011E-4</v>
      </c>
      <c r="L156" s="77">
        <f t="shared" si="51"/>
        <v>0.47598280625205924</v>
      </c>
      <c r="M156" s="99">
        <v>150</v>
      </c>
      <c r="N156" s="77">
        <f t="shared" si="52"/>
        <v>0.16041288834520079</v>
      </c>
      <c r="O156" s="77">
        <f t="shared" si="53"/>
        <v>1.1547381847481416E-2</v>
      </c>
      <c r="P156" s="93">
        <f t="shared" si="62"/>
        <v>1859.2170000000001</v>
      </c>
      <c r="Q156" s="78">
        <f t="shared" si="54"/>
        <v>1859.2170000000001</v>
      </c>
      <c r="R156" s="78">
        <f t="shared" si="55"/>
        <v>1859.2054526181525</v>
      </c>
      <c r="S156" s="79">
        <f t="shared" si="56"/>
        <v>-1.1400000000003274E-2</v>
      </c>
      <c r="T156" s="78">
        <f t="shared" si="57"/>
        <v>1825.8309999999999</v>
      </c>
      <c r="U156" s="78">
        <f>1</f>
        <v>1</v>
      </c>
      <c r="V156" s="78">
        <f t="shared" si="58"/>
        <v>33.374452618152645</v>
      </c>
      <c r="W156" s="77">
        <f t="shared" si="59"/>
        <v>33.386000000000195</v>
      </c>
      <c r="X156" s="75"/>
      <c r="Y156" s="75"/>
      <c r="Z156" s="80"/>
      <c r="AA156" s="80"/>
      <c r="AB156" s="119"/>
      <c r="AC156" s="81">
        <f t="shared" si="65"/>
        <v>40</v>
      </c>
      <c r="AD156" s="81">
        <f t="shared" si="60"/>
        <v>35.200000000000003</v>
      </c>
      <c r="AE156" s="81">
        <f t="shared" si="63"/>
        <v>2.4</v>
      </c>
      <c r="AF156" s="82" t="str">
        <f t="shared" si="63"/>
        <v>PN10</v>
      </c>
      <c r="AG156" s="52"/>
    </row>
    <row r="157" spans="1:33" x14ac:dyDescent="0.25">
      <c r="A157" s="117"/>
      <c r="B157" s="208" t="s">
        <v>237</v>
      </c>
      <c r="C157" s="205">
        <v>9856550.0795000009</v>
      </c>
      <c r="D157" s="205">
        <v>778491.37670000002</v>
      </c>
      <c r="E157" s="199">
        <v>1826.6759999999999</v>
      </c>
      <c r="F157" s="91">
        <v>3000</v>
      </c>
      <c r="G157" s="76">
        <f t="shared" si="66"/>
        <v>20</v>
      </c>
      <c r="H157" s="118">
        <f t="shared" si="61"/>
        <v>1826.6759999999999</v>
      </c>
      <c r="I157" s="77">
        <f t="shared" si="64"/>
        <v>4.6296296296296298E-4</v>
      </c>
      <c r="J157" s="99">
        <f t="shared" si="49"/>
        <v>3.5200000000000002E-2</v>
      </c>
      <c r="K157" s="99">
        <f t="shared" si="50"/>
        <v>9.7264640000000011E-4</v>
      </c>
      <c r="L157" s="77">
        <f t="shared" si="51"/>
        <v>0.47598280625205924</v>
      </c>
      <c r="M157" s="77">
        <v>150</v>
      </c>
      <c r="N157" s="77">
        <f t="shared" si="52"/>
        <v>0.16041288834520079</v>
      </c>
      <c r="O157" s="77">
        <f t="shared" si="53"/>
        <v>1.1547381847481416E-2</v>
      </c>
      <c r="P157" s="93">
        <f t="shared" si="62"/>
        <v>1859.2170000000001</v>
      </c>
      <c r="Q157" s="78">
        <f t="shared" si="54"/>
        <v>1859.2170000000001</v>
      </c>
      <c r="R157" s="78">
        <f t="shared" si="55"/>
        <v>1859.2054526181525</v>
      </c>
      <c r="S157" s="79">
        <f t="shared" si="56"/>
        <v>-7.7499999999986356E-3</v>
      </c>
      <c r="T157" s="78">
        <f t="shared" si="57"/>
        <v>1825.6759999999999</v>
      </c>
      <c r="U157" s="78">
        <f>1</f>
        <v>1</v>
      </c>
      <c r="V157" s="78">
        <f t="shared" si="58"/>
        <v>33.529452618152618</v>
      </c>
      <c r="W157" s="77">
        <f t="shared" si="59"/>
        <v>33.541000000000167</v>
      </c>
      <c r="X157" s="75"/>
      <c r="Y157" s="75"/>
      <c r="Z157" s="80"/>
      <c r="AA157" s="80"/>
      <c r="AB157" s="119"/>
      <c r="AC157" s="81">
        <f t="shared" si="65"/>
        <v>40</v>
      </c>
      <c r="AD157" s="105">
        <f t="shared" si="60"/>
        <v>35.200000000000003</v>
      </c>
      <c r="AE157" s="105">
        <f t="shared" si="63"/>
        <v>2.4</v>
      </c>
      <c r="AF157" s="82" t="str">
        <f t="shared" si="63"/>
        <v>PN10</v>
      </c>
      <c r="AG157" s="52"/>
    </row>
    <row r="158" spans="1:33" x14ac:dyDescent="0.25">
      <c r="A158" s="117"/>
      <c r="B158" s="207" t="s">
        <v>238</v>
      </c>
      <c r="C158" s="205">
        <v>9856563.5535000004</v>
      </c>
      <c r="D158" s="205">
        <v>778506.14419999998</v>
      </c>
      <c r="E158" s="199">
        <v>1826.711</v>
      </c>
      <c r="F158" s="83">
        <v>3020</v>
      </c>
      <c r="G158" s="107">
        <f t="shared" si="66"/>
        <v>20</v>
      </c>
      <c r="H158" s="118">
        <f t="shared" si="61"/>
        <v>1826.711</v>
      </c>
      <c r="I158" s="77">
        <f t="shared" si="64"/>
        <v>4.6296296296296298E-4</v>
      </c>
      <c r="J158" s="77">
        <f t="shared" si="49"/>
        <v>3.5200000000000002E-2</v>
      </c>
      <c r="K158" s="77">
        <f t="shared" si="50"/>
        <v>9.7264640000000011E-4</v>
      </c>
      <c r="L158" s="77">
        <f t="shared" si="51"/>
        <v>0.47598280625205924</v>
      </c>
      <c r="M158" s="77">
        <v>150</v>
      </c>
      <c r="N158" s="77">
        <f t="shared" si="52"/>
        <v>0.16041288834520079</v>
      </c>
      <c r="O158" s="77">
        <f t="shared" si="53"/>
        <v>1.1547381847481416E-2</v>
      </c>
      <c r="P158" s="93">
        <f t="shared" si="62"/>
        <v>1859.2170000000001</v>
      </c>
      <c r="Q158" s="78">
        <f t="shared" si="54"/>
        <v>1859.2170000000001</v>
      </c>
      <c r="R158" s="78">
        <f t="shared" si="55"/>
        <v>1859.2054526181525</v>
      </c>
      <c r="S158" s="79">
        <f t="shared" si="56"/>
        <v>1.7500000000040927E-3</v>
      </c>
      <c r="T158" s="78">
        <f t="shared" si="57"/>
        <v>1825.711</v>
      </c>
      <c r="U158" s="78">
        <f>1</f>
        <v>1</v>
      </c>
      <c r="V158" s="78">
        <f t="shared" si="58"/>
        <v>33.494452618152536</v>
      </c>
      <c r="W158" s="77">
        <f t="shared" si="59"/>
        <v>33.506000000000085</v>
      </c>
      <c r="X158" s="75"/>
      <c r="Y158" s="75"/>
      <c r="Z158" s="80"/>
      <c r="AA158" s="80"/>
      <c r="AB158" s="119"/>
      <c r="AC158" s="81">
        <f t="shared" si="65"/>
        <v>40</v>
      </c>
      <c r="AD158" s="81">
        <f t="shared" si="60"/>
        <v>35.200000000000003</v>
      </c>
      <c r="AE158" s="81">
        <f t="shared" si="63"/>
        <v>2.4</v>
      </c>
      <c r="AF158" s="82" t="str">
        <f t="shared" si="63"/>
        <v>PN10</v>
      </c>
      <c r="AG158" s="52"/>
    </row>
    <row r="159" spans="1:33" x14ac:dyDescent="0.25">
      <c r="A159" s="117"/>
      <c r="B159" s="208" t="s">
        <v>239</v>
      </c>
      <c r="C159" s="205">
        <v>9856580.0443999991</v>
      </c>
      <c r="D159" s="205">
        <v>778517.45479999995</v>
      </c>
      <c r="E159" s="199">
        <v>1826.8489999999999</v>
      </c>
      <c r="F159" s="91">
        <v>3040</v>
      </c>
      <c r="G159" s="76">
        <f t="shared" si="66"/>
        <v>20</v>
      </c>
      <c r="H159" s="118">
        <f t="shared" si="61"/>
        <v>1826.8489999999999</v>
      </c>
      <c r="I159" s="77">
        <f t="shared" si="64"/>
        <v>4.6296296296296298E-4</v>
      </c>
      <c r="J159" s="77">
        <f t="shared" si="49"/>
        <v>3.5200000000000002E-2</v>
      </c>
      <c r="K159" s="77">
        <f t="shared" si="50"/>
        <v>9.7264640000000011E-4</v>
      </c>
      <c r="L159" s="77">
        <f t="shared" si="51"/>
        <v>0.47598280625205924</v>
      </c>
      <c r="M159" s="77">
        <v>150</v>
      </c>
      <c r="N159" s="77">
        <f t="shared" si="52"/>
        <v>0.16041288834520079</v>
      </c>
      <c r="O159" s="77">
        <f t="shared" si="53"/>
        <v>1.1547381847481416E-2</v>
      </c>
      <c r="P159" s="93">
        <f t="shared" si="62"/>
        <v>1859.2170000000001</v>
      </c>
      <c r="Q159" s="78">
        <f t="shared" si="54"/>
        <v>1859.2170000000001</v>
      </c>
      <c r="R159" s="78">
        <f t="shared" si="55"/>
        <v>1859.2054526181525</v>
      </c>
      <c r="S159" s="79">
        <f t="shared" si="56"/>
        <v>6.8999999999959979E-3</v>
      </c>
      <c r="T159" s="78">
        <f t="shared" si="57"/>
        <v>1825.8489999999999</v>
      </c>
      <c r="U159" s="78">
        <f>1</f>
        <v>1</v>
      </c>
      <c r="V159" s="78">
        <f t="shared" si="58"/>
        <v>33.356452618152616</v>
      </c>
      <c r="W159" s="77">
        <f t="shared" si="59"/>
        <v>33.368000000000166</v>
      </c>
      <c r="X159" s="75"/>
      <c r="Y159" s="75"/>
      <c r="Z159" s="80"/>
      <c r="AA159" s="80"/>
      <c r="AB159" s="119"/>
      <c r="AC159" s="81">
        <f t="shared" si="65"/>
        <v>40</v>
      </c>
      <c r="AD159" s="81">
        <f t="shared" si="60"/>
        <v>35.200000000000003</v>
      </c>
      <c r="AE159" s="81">
        <f t="shared" si="63"/>
        <v>2.4</v>
      </c>
      <c r="AF159" s="82" t="str">
        <f t="shared" si="63"/>
        <v>PN10</v>
      </c>
      <c r="AG159" s="52"/>
    </row>
    <row r="160" spans="1:33" x14ac:dyDescent="0.25">
      <c r="A160" s="117"/>
      <c r="B160" s="207" t="s">
        <v>240</v>
      </c>
      <c r="C160" s="205">
        <v>9856596.5932999998</v>
      </c>
      <c r="D160" s="205">
        <v>778528.68570000003</v>
      </c>
      <c r="E160" s="199">
        <v>1827.056</v>
      </c>
      <c r="F160" s="83">
        <v>3060</v>
      </c>
      <c r="G160" s="107">
        <f t="shared" si="66"/>
        <v>20</v>
      </c>
      <c r="H160" s="118">
        <f t="shared" si="61"/>
        <v>1827.056</v>
      </c>
      <c r="I160" s="77">
        <f t="shared" si="64"/>
        <v>4.6296296296296298E-4</v>
      </c>
      <c r="J160" s="99">
        <f t="shared" si="49"/>
        <v>3.5200000000000002E-2</v>
      </c>
      <c r="K160" s="99">
        <f t="shared" si="50"/>
        <v>9.7264640000000011E-4</v>
      </c>
      <c r="L160" s="77">
        <f t="shared" si="51"/>
        <v>0.47598280625205924</v>
      </c>
      <c r="M160" s="77">
        <v>150</v>
      </c>
      <c r="N160" s="77">
        <f t="shared" si="52"/>
        <v>0.16041288834520079</v>
      </c>
      <c r="O160" s="77">
        <f t="shared" si="53"/>
        <v>1.1547381847481416E-2</v>
      </c>
      <c r="P160" s="93">
        <f t="shared" si="62"/>
        <v>1859.2170000000001</v>
      </c>
      <c r="Q160" s="78">
        <f t="shared" si="54"/>
        <v>1859.2170000000001</v>
      </c>
      <c r="R160" s="78">
        <f t="shared" si="55"/>
        <v>1859.2054526181525</v>
      </c>
      <c r="S160" s="79">
        <f t="shared" si="56"/>
        <v>1.0350000000005365E-2</v>
      </c>
      <c r="T160" s="78">
        <f t="shared" si="57"/>
        <v>1826.056</v>
      </c>
      <c r="U160" s="78">
        <f>1</f>
        <v>1</v>
      </c>
      <c r="V160" s="78">
        <f t="shared" si="58"/>
        <v>33.149452618152509</v>
      </c>
      <c r="W160" s="77">
        <f t="shared" si="59"/>
        <v>33.161000000000058</v>
      </c>
      <c r="X160" s="75"/>
      <c r="Y160" s="75"/>
      <c r="Z160" s="80"/>
      <c r="AA160" s="80"/>
      <c r="AB160" s="119"/>
      <c r="AC160" s="81">
        <f t="shared" si="65"/>
        <v>40</v>
      </c>
      <c r="AD160" s="105">
        <f t="shared" si="60"/>
        <v>35.200000000000003</v>
      </c>
      <c r="AE160" s="105">
        <f t="shared" si="63"/>
        <v>2.4</v>
      </c>
      <c r="AF160" s="82" t="str">
        <f t="shared" si="63"/>
        <v>PN10</v>
      </c>
      <c r="AG160" s="52"/>
    </row>
    <row r="161" spans="1:33" s="110" customFormat="1" x14ac:dyDescent="0.25">
      <c r="A161" s="120"/>
      <c r="B161" s="208" t="s">
        <v>241</v>
      </c>
      <c r="C161" s="206">
        <v>9856613.1422000006</v>
      </c>
      <c r="D161" s="206">
        <v>778539.9166</v>
      </c>
      <c r="E161" s="200">
        <v>1827.2850000000001</v>
      </c>
      <c r="F161" s="91">
        <v>3080</v>
      </c>
      <c r="G161" s="76">
        <f t="shared" si="66"/>
        <v>20</v>
      </c>
      <c r="H161" s="118">
        <f t="shared" si="61"/>
        <v>1827.2850000000001</v>
      </c>
      <c r="I161" s="77">
        <f t="shared" si="64"/>
        <v>4.6296296296296298E-4</v>
      </c>
      <c r="J161" s="77">
        <f t="shared" si="49"/>
        <v>3.5200000000000002E-2</v>
      </c>
      <c r="K161" s="77">
        <f t="shared" si="50"/>
        <v>9.7264640000000011E-4</v>
      </c>
      <c r="L161" s="77">
        <f t="shared" si="51"/>
        <v>0.47598280625205924</v>
      </c>
      <c r="M161" s="99">
        <v>150</v>
      </c>
      <c r="N161" s="77">
        <f t="shared" si="52"/>
        <v>0.16041288834520079</v>
      </c>
      <c r="O161" s="77">
        <f t="shared" si="53"/>
        <v>1.1547381847481416E-2</v>
      </c>
      <c r="P161" s="93">
        <f t="shared" si="62"/>
        <v>1859.2170000000001</v>
      </c>
      <c r="Q161" s="78">
        <f t="shared" si="54"/>
        <v>1859.2170000000001</v>
      </c>
      <c r="R161" s="78">
        <f t="shared" si="55"/>
        <v>1859.2054526181525</v>
      </c>
      <c r="S161" s="79">
        <f t="shared" si="56"/>
        <v>1.1450000000002092E-2</v>
      </c>
      <c r="T161" s="78">
        <f t="shared" si="57"/>
        <v>1826.2850000000001</v>
      </c>
      <c r="U161" s="78">
        <f>1</f>
        <v>1</v>
      </c>
      <c r="V161" s="78">
        <f t="shared" si="58"/>
        <v>32.920452618152467</v>
      </c>
      <c r="W161" s="77">
        <f t="shared" si="59"/>
        <v>32.932000000000016</v>
      </c>
      <c r="X161" s="102"/>
      <c r="Y161" s="102"/>
      <c r="Z161" s="103"/>
      <c r="AA161" s="103"/>
      <c r="AB161" s="121"/>
      <c r="AC161" s="81">
        <f t="shared" si="65"/>
        <v>40</v>
      </c>
      <c r="AD161" s="81">
        <f t="shared" si="60"/>
        <v>35.200000000000003</v>
      </c>
      <c r="AE161" s="81">
        <f t="shared" si="63"/>
        <v>2.4</v>
      </c>
      <c r="AF161" s="82" t="str">
        <f t="shared" si="63"/>
        <v>PN10</v>
      </c>
      <c r="AG161" s="109"/>
    </row>
    <row r="162" spans="1:33" x14ac:dyDescent="0.25">
      <c r="A162" s="117"/>
      <c r="B162" s="207" t="s">
        <v>242</v>
      </c>
      <c r="C162" s="205">
        <v>9856629.7232000008</v>
      </c>
      <c r="D162" s="205">
        <v>778551.09909999999</v>
      </c>
      <c r="E162" s="199">
        <v>1827.5029999999999</v>
      </c>
      <c r="F162" s="83">
        <v>3100</v>
      </c>
      <c r="G162" s="107">
        <f t="shared" si="66"/>
        <v>20</v>
      </c>
      <c r="H162" s="118">
        <f t="shared" si="61"/>
        <v>1827.5029999999999</v>
      </c>
      <c r="I162" s="99">
        <f t="shared" si="64"/>
        <v>4.6296296296296298E-4</v>
      </c>
      <c r="J162" s="77">
        <f t="shared" si="49"/>
        <v>3.5200000000000002E-2</v>
      </c>
      <c r="K162" s="77">
        <f t="shared" si="50"/>
        <v>9.7264640000000011E-4</v>
      </c>
      <c r="L162" s="77">
        <f t="shared" si="51"/>
        <v>0.47598280625205924</v>
      </c>
      <c r="M162" s="77">
        <v>150</v>
      </c>
      <c r="N162" s="77">
        <f t="shared" si="52"/>
        <v>0.16041288834520079</v>
      </c>
      <c r="O162" s="77">
        <f t="shared" si="53"/>
        <v>1.1547381847481416E-2</v>
      </c>
      <c r="P162" s="93">
        <f t="shared" si="62"/>
        <v>1859.2170000000001</v>
      </c>
      <c r="Q162" s="78">
        <f t="shared" si="54"/>
        <v>1859.2170000000001</v>
      </c>
      <c r="R162" s="78">
        <f t="shared" si="55"/>
        <v>1859.2054526181525</v>
      </c>
      <c r="S162" s="79">
        <f t="shared" si="56"/>
        <v>1.089999999999236E-2</v>
      </c>
      <c r="T162" s="78">
        <f t="shared" si="57"/>
        <v>1826.5029999999999</v>
      </c>
      <c r="U162" s="78">
        <f>1</f>
        <v>1</v>
      </c>
      <c r="V162" s="78">
        <f t="shared" si="58"/>
        <v>32.70245261815262</v>
      </c>
      <c r="W162" s="77">
        <f t="shared" si="59"/>
        <v>32.714000000000169</v>
      </c>
      <c r="X162" s="75"/>
      <c r="Y162" s="75"/>
      <c r="Z162" s="80"/>
      <c r="AA162" s="80"/>
      <c r="AB162" s="119"/>
      <c r="AC162" s="81">
        <f t="shared" si="65"/>
        <v>40</v>
      </c>
      <c r="AD162" s="81">
        <f t="shared" si="60"/>
        <v>35.200000000000003</v>
      </c>
      <c r="AE162" s="81">
        <f t="shared" si="63"/>
        <v>2.4</v>
      </c>
      <c r="AF162" s="82" t="str">
        <f t="shared" si="63"/>
        <v>PN10</v>
      </c>
      <c r="AG162" s="52"/>
    </row>
    <row r="163" spans="1:33" x14ac:dyDescent="0.25">
      <c r="A163" s="117"/>
      <c r="B163" s="208" t="s">
        <v>243</v>
      </c>
      <c r="C163" s="205">
        <v>9856646.5218000002</v>
      </c>
      <c r="D163" s="205">
        <v>778561.95299999998</v>
      </c>
      <c r="E163" s="199">
        <v>1827.653</v>
      </c>
      <c r="F163" s="91">
        <v>3120</v>
      </c>
      <c r="G163" s="76">
        <f t="shared" si="66"/>
        <v>20</v>
      </c>
      <c r="H163" s="118">
        <f t="shared" si="61"/>
        <v>1827.653</v>
      </c>
      <c r="I163" s="77">
        <f t="shared" si="64"/>
        <v>4.6296296296296298E-4</v>
      </c>
      <c r="J163" s="99">
        <f t="shared" si="49"/>
        <v>3.5200000000000002E-2</v>
      </c>
      <c r="K163" s="99">
        <f t="shared" si="50"/>
        <v>9.7264640000000011E-4</v>
      </c>
      <c r="L163" s="77">
        <f t="shared" si="51"/>
        <v>0.47598280625205924</v>
      </c>
      <c r="M163" s="77">
        <v>150</v>
      </c>
      <c r="N163" s="77">
        <f t="shared" si="52"/>
        <v>0.16041288834520079</v>
      </c>
      <c r="O163" s="77">
        <f t="shared" si="53"/>
        <v>1.1547381847481416E-2</v>
      </c>
      <c r="P163" s="93">
        <f t="shared" si="62"/>
        <v>1859.2170000000001</v>
      </c>
      <c r="Q163" s="78">
        <f t="shared" si="54"/>
        <v>1859.2170000000001</v>
      </c>
      <c r="R163" s="78">
        <f t="shared" si="55"/>
        <v>1859.2054526181525</v>
      </c>
      <c r="S163" s="79">
        <f t="shared" si="56"/>
        <v>7.5000000000045473E-3</v>
      </c>
      <c r="T163" s="78">
        <f t="shared" si="57"/>
        <v>1826.653</v>
      </c>
      <c r="U163" s="78">
        <f>1</f>
        <v>1</v>
      </c>
      <c r="V163" s="78">
        <f t="shared" si="58"/>
        <v>32.552452618152529</v>
      </c>
      <c r="W163" s="77">
        <f t="shared" si="59"/>
        <v>32.564000000000078</v>
      </c>
      <c r="X163" s="75"/>
      <c r="Y163" s="75"/>
      <c r="Z163" s="80"/>
      <c r="AA163" s="80"/>
      <c r="AB163" s="119"/>
      <c r="AC163" s="81">
        <f t="shared" si="65"/>
        <v>40</v>
      </c>
      <c r="AD163" s="105">
        <f t="shared" si="60"/>
        <v>35.200000000000003</v>
      </c>
      <c r="AE163" s="105">
        <f t="shared" si="63"/>
        <v>2.4</v>
      </c>
      <c r="AF163" s="82" t="str">
        <f t="shared" si="63"/>
        <v>PN10</v>
      </c>
      <c r="AG163" s="52"/>
    </row>
    <row r="164" spans="1:33" x14ac:dyDescent="0.25">
      <c r="A164" s="117"/>
      <c r="B164" s="207" t="s">
        <v>244</v>
      </c>
      <c r="C164" s="205">
        <v>9856663.3203999996</v>
      </c>
      <c r="D164" s="205">
        <v>778572.80700000003</v>
      </c>
      <c r="E164" s="199">
        <v>1827.9179999999999</v>
      </c>
      <c r="F164" s="83">
        <v>3140</v>
      </c>
      <c r="G164" s="107">
        <f t="shared" si="66"/>
        <v>20</v>
      </c>
      <c r="H164" s="118">
        <f t="shared" si="61"/>
        <v>1827.9179999999999</v>
      </c>
      <c r="I164" s="77">
        <f t="shared" si="64"/>
        <v>4.6296296296296298E-4</v>
      </c>
      <c r="J164" s="77">
        <f t="shared" si="49"/>
        <v>3.5200000000000002E-2</v>
      </c>
      <c r="K164" s="77">
        <f t="shared" si="50"/>
        <v>9.7264640000000011E-4</v>
      </c>
      <c r="L164" s="77">
        <f t="shared" si="51"/>
        <v>0.47598280625205924</v>
      </c>
      <c r="M164" s="77">
        <v>150</v>
      </c>
      <c r="N164" s="77">
        <f t="shared" si="52"/>
        <v>0.16041288834520079</v>
      </c>
      <c r="O164" s="77">
        <f t="shared" si="53"/>
        <v>1.1547381847481416E-2</v>
      </c>
      <c r="P164" s="93">
        <f t="shared" si="62"/>
        <v>1859.2170000000001</v>
      </c>
      <c r="Q164" s="78">
        <f t="shared" si="54"/>
        <v>1859.2170000000001</v>
      </c>
      <c r="R164" s="78">
        <f t="shared" si="55"/>
        <v>1859.2054526181525</v>
      </c>
      <c r="S164" s="79">
        <f t="shared" si="56"/>
        <v>1.3249999999993633E-2</v>
      </c>
      <c r="T164" s="78">
        <f t="shared" si="57"/>
        <v>1826.9179999999999</v>
      </c>
      <c r="U164" s="78">
        <f>1</f>
        <v>1</v>
      </c>
      <c r="V164" s="78">
        <f t="shared" si="58"/>
        <v>32.287452618152656</v>
      </c>
      <c r="W164" s="77">
        <f t="shared" si="59"/>
        <v>32.299000000000206</v>
      </c>
      <c r="X164" s="75"/>
      <c r="Y164" s="75"/>
      <c r="Z164" s="80"/>
      <c r="AA164" s="80"/>
      <c r="AB164" s="119"/>
      <c r="AC164" s="81">
        <f t="shared" si="65"/>
        <v>40</v>
      </c>
      <c r="AD164" s="81">
        <f t="shared" si="60"/>
        <v>35.200000000000003</v>
      </c>
      <c r="AE164" s="81">
        <f t="shared" si="63"/>
        <v>2.4</v>
      </c>
      <c r="AF164" s="82" t="str">
        <f t="shared" si="63"/>
        <v>PN10</v>
      </c>
      <c r="AG164" s="52"/>
    </row>
    <row r="165" spans="1:33" ht="17.25" customHeight="1" x14ac:dyDescent="0.25">
      <c r="A165" s="75"/>
      <c r="B165" s="210" t="s">
        <v>245</v>
      </c>
      <c r="C165" s="201">
        <v>9856680.1190000009</v>
      </c>
      <c r="D165" s="201">
        <v>778583.66090000002</v>
      </c>
      <c r="E165" s="202">
        <v>1828.1969999999999</v>
      </c>
      <c r="F165" s="91">
        <v>3160</v>
      </c>
      <c r="G165" s="76">
        <f t="shared" si="66"/>
        <v>20</v>
      </c>
      <c r="H165" s="118">
        <f t="shared" si="61"/>
        <v>1828.1969999999999</v>
      </c>
      <c r="I165" s="77">
        <f t="shared" si="64"/>
        <v>4.6296296296296298E-4</v>
      </c>
      <c r="J165" s="77">
        <f t="shared" si="49"/>
        <v>3.5200000000000002E-2</v>
      </c>
      <c r="K165" s="77">
        <f t="shared" si="50"/>
        <v>9.7264640000000011E-4</v>
      </c>
      <c r="L165" s="77">
        <f t="shared" si="51"/>
        <v>0.47598280625205924</v>
      </c>
      <c r="M165" s="77">
        <v>150</v>
      </c>
      <c r="N165" s="77">
        <f t="shared" si="52"/>
        <v>0.16041288834520079</v>
      </c>
      <c r="O165" s="77">
        <f t="shared" si="53"/>
        <v>1.1547381847481416E-2</v>
      </c>
      <c r="P165" s="93">
        <f t="shared" si="62"/>
        <v>1859.2170000000001</v>
      </c>
      <c r="Q165" s="78">
        <f t="shared" si="54"/>
        <v>1859.2170000000001</v>
      </c>
      <c r="R165" s="78">
        <f t="shared" si="55"/>
        <v>1859.2054526181525</v>
      </c>
      <c r="S165" s="79">
        <f t="shared" si="56"/>
        <v>1.3949999999999818E-2</v>
      </c>
      <c r="T165" s="78">
        <f t="shared" si="57"/>
        <v>1827.1969999999999</v>
      </c>
      <c r="U165" s="78">
        <f>1</f>
        <v>1</v>
      </c>
      <c r="V165" s="78">
        <f t="shared" si="58"/>
        <v>32.00845261815266</v>
      </c>
      <c r="W165" s="77">
        <f t="shared" si="59"/>
        <v>32.020000000000209</v>
      </c>
      <c r="X165" s="75"/>
      <c r="Y165" s="75"/>
      <c r="Z165" s="80"/>
      <c r="AA165" s="80"/>
      <c r="AB165" s="2"/>
      <c r="AC165" s="81">
        <f t="shared" si="65"/>
        <v>40</v>
      </c>
      <c r="AD165" s="81">
        <f t="shared" si="60"/>
        <v>35.200000000000003</v>
      </c>
      <c r="AE165" s="81">
        <f t="shared" si="63"/>
        <v>2.4</v>
      </c>
      <c r="AF165" s="82" t="str">
        <f t="shared" si="63"/>
        <v>PN10</v>
      </c>
      <c r="AG165" s="52"/>
    </row>
    <row r="166" spans="1:33" ht="17.25" customHeight="1" x14ac:dyDescent="0.25">
      <c r="A166" s="75"/>
      <c r="B166" s="210" t="s">
        <v>246</v>
      </c>
      <c r="C166" s="201">
        <v>9856696.9175000004</v>
      </c>
      <c r="D166" s="201">
        <v>778594.5148</v>
      </c>
      <c r="E166" s="202">
        <v>1828.4639999999999</v>
      </c>
      <c r="F166" s="83">
        <v>3180</v>
      </c>
      <c r="G166" s="107">
        <f t="shared" si="66"/>
        <v>20</v>
      </c>
      <c r="H166" s="118">
        <f t="shared" si="61"/>
        <v>1828.4639999999999</v>
      </c>
      <c r="I166" s="77">
        <f t="shared" si="64"/>
        <v>4.6296296296296298E-4</v>
      </c>
      <c r="J166" s="99">
        <f t="shared" si="49"/>
        <v>3.5200000000000002E-2</v>
      </c>
      <c r="K166" s="99">
        <f t="shared" si="50"/>
        <v>9.7264640000000011E-4</v>
      </c>
      <c r="L166" s="77">
        <f t="shared" si="51"/>
        <v>0.47598280625205924</v>
      </c>
      <c r="M166" s="99">
        <v>150</v>
      </c>
      <c r="N166" s="77">
        <f t="shared" si="52"/>
        <v>0.16041288834520079</v>
      </c>
      <c r="O166" s="77">
        <f t="shared" si="53"/>
        <v>1.1547381847481416E-2</v>
      </c>
      <c r="P166" s="93">
        <f t="shared" si="62"/>
        <v>1859.2170000000001</v>
      </c>
      <c r="Q166" s="78">
        <f t="shared" si="54"/>
        <v>1859.2170000000001</v>
      </c>
      <c r="R166" s="78">
        <f t="shared" si="55"/>
        <v>1859.2054526181525</v>
      </c>
      <c r="S166" s="79">
        <f t="shared" si="56"/>
        <v>1.3350000000002638E-2</v>
      </c>
      <c r="T166" s="78">
        <f t="shared" si="57"/>
        <v>1827.4639999999999</v>
      </c>
      <c r="U166" s="78">
        <f>1</f>
        <v>1</v>
      </c>
      <c r="V166" s="78">
        <f t="shared" si="58"/>
        <v>31.741452618152607</v>
      </c>
      <c r="W166" s="77">
        <f t="shared" si="59"/>
        <v>31.753000000000156</v>
      </c>
      <c r="X166" s="75"/>
      <c r="Y166" s="75"/>
      <c r="Z166" s="80"/>
      <c r="AA166" s="80"/>
      <c r="AB166" s="2"/>
      <c r="AC166" s="81">
        <f t="shared" si="65"/>
        <v>40</v>
      </c>
      <c r="AD166" s="105">
        <f t="shared" si="60"/>
        <v>35.200000000000003</v>
      </c>
      <c r="AE166" s="105">
        <f t="shared" si="63"/>
        <v>2.4</v>
      </c>
      <c r="AF166" s="82" t="str">
        <f t="shared" si="63"/>
        <v>PN10</v>
      </c>
      <c r="AG166" s="52"/>
    </row>
    <row r="167" spans="1:33" ht="17.25" customHeight="1" x14ac:dyDescent="0.25">
      <c r="A167" s="75"/>
      <c r="B167" s="210" t="s">
        <v>247</v>
      </c>
      <c r="C167" s="201">
        <v>9856713.7160999998</v>
      </c>
      <c r="D167" s="201">
        <v>778605.36880000005</v>
      </c>
      <c r="E167" s="202">
        <v>1828.7550000000001</v>
      </c>
      <c r="F167" s="91">
        <v>3200</v>
      </c>
      <c r="G167" s="76">
        <f t="shared" si="66"/>
        <v>20</v>
      </c>
      <c r="H167" s="118">
        <f t="shared" si="61"/>
        <v>1828.7550000000001</v>
      </c>
      <c r="I167" s="77">
        <f t="shared" si="64"/>
        <v>4.6296296296296298E-4</v>
      </c>
      <c r="J167" s="77">
        <f t="shared" si="49"/>
        <v>3.5200000000000002E-2</v>
      </c>
      <c r="K167" s="77">
        <f t="shared" si="50"/>
        <v>9.7264640000000011E-4</v>
      </c>
      <c r="L167" s="77">
        <f t="shared" si="51"/>
        <v>0.47598280625205924</v>
      </c>
      <c r="M167" s="77">
        <v>150</v>
      </c>
      <c r="N167" s="77">
        <f t="shared" si="52"/>
        <v>0.16041288834520079</v>
      </c>
      <c r="O167" s="77">
        <f t="shared" si="53"/>
        <v>1.1547381847481416E-2</v>
      </c>
      <c r="P167" s="93">
        <f t="shared" si="62"/>
        <v>1859.2170000000001</v>
      </c>
      <c r="Q167" s="78">
        <f t="shared" si="54"/>
        <v>1859.2170000000001</v>
      </c>
      <c r="R167" s="78">
        <f t="shared" si="55"/>
        <v>1859.2054526181525</v>
      </c>
      <c r="S167" s="79">
        <f t="shared" si="56"/>
        <v>1.4550000000008367E-2</v>
      </c>
      <c r="T167" s="78">
        <f t="shared" si="57"/>
        <v>1827.7550000000001</v>
      </c>
      <c r="U167" s="78">
        <f>1</f>
        <v>1</v>
      </c>
      <c r="V167" s="78">
        <f t="shared" si="58"/>
        <v>31.45045261815244</v>
      </c>
      <c r="W167" s="77">
        <f t="shared" si="59"/>
        <v>31.461999999999989</v>
      </c>
      <c r="X167" s="75"/>
      <c r="Y167" s="75"/>
      <c r="Z167" s="80"/>
      <c r="AA167" s="80"/>
      <c r="AB167" s="2"/>
      <c r="AC167" s="81">
        <f t="shared" si="65"/>
        <v>40</v>
      </c>
      <c r="AD167" s="81">
        <f t="shared" si="60"/>
        <v>35.200000000000003</v>
      </c>
      <c r="AE167" s="81">
        <f t="shared" si="63"/>
        <v>2.4</v>
      </c>
      <c r="AF167" s="82" t="str">
        <f t="shared" si="63"/>
        <v>PN10</v>
      </c>
      <c r="AG167" s="52"/>
    </row>
    <row r="168" spans="1:33" ht="17.25" customHeight="1" x14ac:dyDescent="0.25">
      <c r="A168" s="75"/>
      <c r="B168" s="210" t="s">
        <v>248</v>
      </c>
      <c r="C168" s="201">
        <v>9856730.5146999992</v>
      </c>
      <c r="D168" s="201">
        <v>778616.22270000004</v>
      </c>
      <c r="E168" s="202">
        <v>1829.203</v>
      </c>
      <c r="F168" s="83">
        <v>3220</v>
      </c>
      <c r="G168" s="107">
        <f t="shared" si="66"/>
        <v>20</v>
      </c>
      <c r="H168" s="118">
        <f t="shared" si="61"/>
        <v>1829.203</v>
      </c>
      <c r="I168" s="77">
        <f t="shared" si="64"/>
        <v>4.6296296296296298E-4</v>
      </c>
      <c r="J168" s="77">
        <f t="shared" si="49"/>
        <v>3.5200000000000002E-2</v>
      </c>
      <c r="K168" s="77">
        <f t="shared" si="50"/>
        <v>9.7264640000000011E-4</v>
      </c>
      <c r="L168" s="77">
        <f t="shared" si="51"/>
        <v>0.47598280625205924</v>
      </c>
      <c r="M168" s="77">
        <v>150</v>
      </c>
      <c r="N168" s="77">
        <f t="shared" si="52"/>
        <v>0.16041288834520079</v>
      </c>
      <c r="O168" s="77">
        <f t="shared" si="53"/>
        <v>1.1547381847481416E-2</v>
      </c>
      <c r="P168" s="93">
        <f t="shared" si="62"/>
        <v>1859.2170000000001</v>
      </c>
      <c r="Q168" s="78">
        <f t="shared" si="54"/>
        <v>1859.2170000000001</v>
      </c>
      <c r="R168" s="78">
        <f t="shared" si="55"/>
        <v>1859.2054526181525</v>
      </c>
      <c r="S168" s="79">
        <f t="shared" si="56"/>
        <v>2.2399999999993269E-2</v>
      </c>
      <c r="T168" s="78">
        <f t="shared" si="57"/>
        <v>1828.203</v>
      </c>
      <c r="U168" s="78">
        <f>1</f>
        <v>1</v>
      </c>
      <c r="V168" s="78">
        <f t="shared" si="58"/>
        <v>31.002452618152574</v>
      </c>
      <c r="W168" s="77">
        <f t="shared" si="59"/>
        <v>31.014000000000124</v>
      </c>
      <c r="X168" s="75"/>
      <c r="Y168" s="75"/>
      <c r="Z168" s="80"/>
      <c r="AA168" s="80"/>
      <c r="AB168" s="2"/>
      <c r="AC168" s="81">
        <f t="shared" si="65"/>
        <v>40</v>
      </c>
      <c r="AD168" s="81">
        <f t="shared" si="60"/>
        <v>35.200000000000003</v>
      </c>
      <c r="AE168" s="81">
        <f t="shared" si="63"/>
        <v>2.4</v>
      </c>
      <c r="AF168" s="82" t="str">
        <f t="shared" si="63"/>
        <v>PN10</v>
      </c>
      <c r="AG168" s="52"/>
    </row>
    <row r="169" spans="1:33" ht="17.25" customHeight="1" x14ac:dyDescent="0.25">
      <c r="A169" s="75"/>
      <c r="B169" s="210" t="s">
        <v>249</v>
      </c>
      <c r="C169" s="201">
        <v>9856747.3133000005</v>
      </c>
      <c r="D169" s="201">
        <v>778627.07660000003</v>
      </c>
      <c r="E169" s="202">
        <v>1829.329</v>
      </c>
      <c r="F169" s="91">
        <v>3240</v>
      </c>
      <c r="G169" s="76">
        <f t="shared" si="66"/>
        <v>20</v>
      </c>
      <c r="H169" s="118">
        <f t="shared" si="61"/>
        <v>1829.329</v>
      </c>
      <c r="I169" s="77">
        <f t="shared" si="64"/>
        <v>4.6296296296296298E-4</v>
      </c>
      <c r="J169" s="99">
        <f t="shared" si="49"/>
        <v>3.5200000000000002E-2</v>
      </c>
      <c r="K169" s="99">
        <f t="shared" si="50"/>
        <v>9.7264640000000011E-4</v>
      </c>
      <c r="L169" s="77">
        <f t="shared" si="51"/>
        <v>0.47598280625205924</v>
      </c>
      <c r="M169" s="77">
        <v>150</v>
      </c>
      <c r="N169" s="77">
        <f t="shared" si="52"/>
        <v>0.16041288834520079</v>
      </c>
      <c r="O169" s="77">
        <f t="shared" si="53"/>
        <v>1.1547381847481416E-2</v>
      </c>
      <c r="P169" s="93">
        <f t="shared" si="62"/>
        <v>1859.2170000000001</v>
      </c>
      <c r="Q169" s="78">
        <f t="shared" si="54"/>
        <v>1859.2170000000001</v>
      </c>
      <c r="R169" s="78">
        <f t="shared" si="55"/>
        <v>1859.2054526181525</v>
      </c>
      <c r="S169" s="79">
        <f t="shared" si="56"/>
        <v>6.2999999999988178E-3</v>
      </c>
      <c r="T169" s="78">
        <f t="shared" si="57"/>
        <v>1828.329</v>
      </c>
      <c r="U169" s="78">
        <f>1</f>
        <v>1</v>
      </c>
      <c r="V169" s="78">
        <f t="shared" si="58"/>
        <v>30.876452618152598</v>
      </c>
      <c r="W169" s="77">
        <f t="shared" si="59"/>
        <v>30.888000000000147</v>
      </c>
      <c r="X169" s="75"/>
      <c r="Y169" s="75"/>
      <c r="Z169" s="80"/>
      <c r="AA169" s="80"/>
      <c r="AB169" s="2"/>
      <c r="AC169" s="81">
        <f t="shared" si="65"/>
        <v>40</v>
      </c>
      <c r="AD169" s="105">
        <f t="shared" si="60"/>
        <v>35.200000000000003</v>
      </c>
      <c r="AE169" s="105">
        <f t="shared" si="63"/>
        <v>2.4</v>
      </c>
      <c r="AF169" s="82" t="str">
        <f t="shared" si="63"/>
        <v>PN10</v>
      </c>
      <c r="AG169" s="52"/>
    </row>
    <row r="170" spans="1:33" ht="17.25" customHeight="1" x14ac:dyDescent="0.25">
      <c r="A170" s="75"/>
      <c r="B170" s="210" t="s">
        <v>250</v>
      </c>
      <c r="C170" s="201">
        <v>9856763.9919000007</v>
      </c>
      <c r="D170" s="201">
        <v>778638.11179999996</v>
      </c>
      <c r="E170" s="202">
        <v>1829.4580000000001</v>
      </c>
      <c r="F170" s="83">
        <v>3260</v>
      </c>
      <c r="G170" s="107">
        <f t="shared" si="66"/>
        <v>20</v>
      </c>
      <c r="H170" s="118">
        <f t="shared" si="61"/>
        <v>1829.4580000000001</v>
      </c>
      <c r="I170" s="77">
        <f t="shared" si="64"/>
        <v>4.6296296296296298E-4</v>
      </c>
      <c r="J170" s="77">
        <f t="shared" si="49"/>
        <v>3.5200000000000002E-2</v>
      </c>
      <c r="K170" s="77">
        <f t="shared" si="50"/>
        <v>9.7264640000000011E-4</v>
      </c>
      <c r="L170" s="77">
        <f t="shared" si="51"/>
        <v>0.47598280625205924</v>
      </c>
      <c r="M170" s="77">
        <v>150</v>
      </c>
      <c r="N170" s="77">
        <f t="shared" si="52"/>
        <v>0.16041288834520079</v>
      </c>
      <c r="O170" s="77">
        <f t="shared" si="53"/>
        <v>1.1547381847481416E-2</v>
      </c>
      <c r="P170" s="93">
        <f t="shared" si="62"/>
        <v>1859.2170000000001</v>
      </c>
      <c r="Q170" s="78">
        <f t="shared" si="54"/>
        <v>1859.2170000000001</v>
      </c>
      <c r="R170" s="78">
        <f t="shared" si="55"/>
        <v>1859.2054526181525</v>
      </c>
      <c r="S170" s="79">
        <f t="shared" si="56"/>
        <v>6.4500000000066397E-3</v>
      </c>
      <c r="T170" s="78">
        <f t="shared" si="57"/>
        <v>1828.4580000000001</v>
      </c>
      <c r="U170" s="78">
        <f>1</f>
        <v>1</v>
      </c>
      <c r="V170" s="78">
        <f t="shared" si="58"/>
        <v>30.747452618152465</v>
      </c>
      <c r="W170" s="77">
        <f t="shared" si="59"/>
        <v>30.759000000000015</v>
      </c>
      <c r="X170" s="75"/>
      <c r="Y170" s="75"/>
      <c r="Z170" s="80"/>
      <c r="AA170" s="80"/>
      <c r="AB170" s="2"/>
      <c r="AC170" s="81">
        <f t="shared" si="65"/>
        <v>40</v>
      </c>
      <c r="AD170" s="81">
        <f t="shared" si="60"/>
        <v>35.200000000000003</v>
      </c>
      <c r="AE170" s="81">
        <f t="shared" si="63"/>
        <v>2.4</v>
      </c>
      <c r="AF170" s="82" t="str">
        <f t="shared" si="63"/>
        <v>PN10</v>
      </c>
      <c r="AG170" s="52"/>
    </row>
    <row r="171" spans="1:33" ht="17.25" customHeight="1" x14ac:dyDescent="0.25">
      <c r="A171" s="75"/>
      <c r="B171" s="210" t="s">
        <v>251</v>
      </c>
      <c r="C171" s="201">
        <v>9856780.5472999997</v>
      </c>
      <c r="D171" s="201">
        <v>778649.33310000005</v>
      </c>
      <c r="E171" s="202">
        <v>1829.627</v>
      </c>
      <c r="F171" s="91">
        <v>3280</v>
      </c>
      <c r="G171" s="76">
        <f t="shared" si="66"/>
        <v>20</v>
      </c>
      <c r="H171" s="118">
        <f t="shared" si="61"/>
        <v>1829.627</v>
      </c>
      <c r="I171" s="77">
        <f t="shared" si="64"/>
        <v>4.6296296296296298E-4</v>
      </c>
      <c r="J171" s="77">
        <f t="shared" si="49"/>
        <v>3.5200000000000002E-2</v>
      </c>
      <c r="K171" s="77">
        <f t="shared" si="50"/>
        <v>9.7264640000000011E-4</v>
      </c>
      <c r="L171" s="77">
        <f t="shared" si="51"/>
        <v>0.47598280625205924</v>
      </c>
      <c r="M171" s="99">
        <v>150</v>
      </c>
      <c r="N171" s="77">
        <f t="shared" si="52"/>
        <v>0.16041288834520079</v>
      </c>
      <c r="O171" s="77">
        <f t="shared" si="53"/>
        <v>1.1547381847481416E-2</v>
      </c>
      <c r="P171" s="93">
        <f t="shared" si="62"/>
        <v>1859.2170000000001</v>
      </c>
      <c r="Q171" s="78">
        <f t="shared" si="54"/>
        <v>1859.2170000000001</v>
      </c>
      <c r="R171" s="78">
        <f t="shared" si="55"/>
        <v>1859.2054526181525</v>
      </c>
      <c r="S171" s="79">
        <f t="shared" si="56"/>
        <v>8.4499999999934523E-3</v>
      </c>
      <c r="T171" s="78">
        <f t="shared" si="57"/>
        <v>1828.627</v>
      </c>
      <c r="U171" s="78">
        <f>1</f>
        <v>1</v>
      </c>
      <c r="V171" s="78">
        <f t="shared" si="58"/>
        <v>30.578452618152596</v>
      </c>
      <c r="W171" s="77">
        <f t="shared" si="59"/>
        <v>30.590000000000146</v>
      </c>
      <c r="X171" s="75"/>
      <c r="Y171" s="75"/>
      <c r="Z171" s="80"/>
      <c r="AA171" s="80"/>
      <c r="AB171" s="2"/>
      <c r="AC171" s="81">
        <f t="shared" si="65"/>
        <v>40</v>
      </c>
      <c r="AD171" s="81">
        <f t="shared" si="60"/>
        <v>35.200000000000003</v>
      </c>
      <c r="AE171" s="81">
        <f t="shared" si="63"/>
        <v>2.4</v>
      </c>
      <c r="AF171" s="82" t="str">
        <f t="shared" si="63"/>
        <v>PN10</v>
      </c>
      <c r="AG171" s="52"/>
    </row>
    <row r="172" spans="1:33" ht="17.25" customHeight="1" x14ac:dyDescent="0.25">
      <c r="A172" s="75"/>
      <c r="B172" s="210" t="s">
        <v>252</v>
      </c>
      <c r="C172" s="201">
        <v>9856797.1028000005</v>
      </c>
      <c r="D172" s="201">
        <v>778660.55440000002</v>
      </c>
      <c r="E172" s="202">
        <v>1829.796</v>
      </c>
      <c r="F172" s="83">
        <v>3300</v>
      </c>
      <c r="G172" s="107">
        <f t="shared" si="66"/>
        <v>20</v>
      </c>
      <c r="H172" s="118">
        <f t="shared" si="61"/>
        <v>1829.796</v>
      </c>
      <c r="I172" s="77">
        <f t="shared" si="64"/>
        <v>4.6296296296296298E-4</v>
      </c>
      <c r="J172" s="99">
        <f t="shared" ref="J172:J203" si="67">AD172/1000</f>
        <v>3.5200000000000002E-2</v>
      </c>
      <c r="K172" s="99">
        <f t="shared" ref="K172:K203" si="68">3.14*POWER(J172,2)/4</f>
        <v>9.7264640000000011E-4</v>
      </c>
      <c r="L172" s="77">
        <f t="shared" ref="L172:L203" si="69">I172/K172</f>
        <v>0.47598280625205924</v>
      </c>
      <c r="M172" s="77">
        <v>150</v>
      </c>
      <c r="N172" s="77">
        <f t="shared" ref="N172:N203" si="70">6.843*G172*POWER(L172,1.852)/(POWER(J172,1.167)*POWER(M172,1.852))</f>
        <v>0.16041288834520079</v>
      </c>
      <c r="O172" s="77">
        <f t="shared" ref="O172:O203" si="71">POWER(L172,2)/(2*9.81)</f>
        <v>1.1547381847481416E-2</v>
      </c>
      <c r="P172" s="93">
        <f t="shared" si="62"/>
        <v>1859.2170000000001</v>
      </c>
      <c r="Q172" s="78">
        <f t="shared" ref="Q172:Q203" si="72">P172</f>
        <v>1859.2170000000001</v>
      </c>
      <c r="R172" s="78">
        <f t="shared" ref="R172:R203" si="73">Q172-O172</f>
        <v>1859.2054526181525</v>
      </c>
      <c r="S172" s="79">
        <f t="shared" ref="S172:S203" si="74">(E172-E171)/G172</f>
        <v>8.45000000000482E-3</v>
      </c>
      <c r="T172" s="78">
        <f t="shared" ref="T172:T203" si="75">H172-U172</f>
        <v>1828.796</v>
      </c>
      <c r="U172" s="78">
        <f>1</f>
        <v>1</v>
      </c>
      <c r="V172" s="78">
        <f t="shared" ref="V172:V203" si="76">R172-T172</f>
        <v>30.4094526181525</v>
      </c>
      <c r="W172" s="77">
        <f t="shared" ref="W172:W203" si="77">$P$35-T172</f>
        <v>30.421000000000049</v>
      </c>
      <c r="X172" s="75"/>
      <c r="Y172" s="75"/>
      <c r="Z172" s="80"/>
      <c r="AA172" s="80"/>
      <c r="AB172" s="2"/>
      <c r="AC172" s="81">
        <f t="shared" si="65"/>
        <v>40</v>
      </c>
      <c r="AD172" s="105">
        <f t="shared" ref="AD172:AD204" si="78">AC172-AE172*2</f>
        <v>35.200000000000003</v>
      </c>
      <c r="AE172" s="105">
        <f t="shared" si="63"/>
        <v>2.4</v>
      </c>
      <c r="AF172" s="82" t="str">
        <f t="shared" si="63"/>
        <v>PN10</v>
      </c>
      <c r="AG172" s="52"/>
    </row>
    <row r="173" spans="1:33" ht="17.25" customHeight="1" x14ac:dyDescent="0.25">
      <c r="A173" s="75"/>
      <c r="B173" s="210" t="s">
        <v>253</v>
      </c>
      <c r="C173" s="201">
        <v>9856813.6581999995</v>
      </c>
      <c r="D173" s="201">
        <v>778671.7757</v>
      </c>
      <c r="E173" s="202">
        <v>1830.029</v>
      </c>
      <c r="F173" s="91">
        <v>3320</v>
      </c>
      <c r="G173" s="76">
        <f t="shared" si="66"/>
        <v>20</v>
      </c>
      <c r="H173" s="118">
        <f t="shared" si="61"/>
        <v>1830.029</v>
      </c>
      <c r="I173" s="77">
        <f t="shared" si="64"/>
        <v>4.6296296296296298E-4</v>
      </c>
      <c r="J173" s="77">
        <f t="shared" si="67"/>
        <v>3.5200000000000002E-2</v>
      </c>
      <c r="K173" s="77">
        <f t="shared" si="68"/>
        <v>9.7264640000000011E-4</v>
      </c>
      <c r="L173" s="77">
        <f t="shared" si="69"/>
        <v>0.47598280625205924</v>
      </c>
      <c r="M173" s="77">
        <v>150</v>
      </c>
      <c r="N173" s="77">
        <f t="shared" si="70"/>
        <v>0.16041288834520079</v>
      </c>
      <c r="O173" s="77">
        <f t="shared" si="71"/>
        <v>1.1547381847481416E-2</v>
      </c>
      <c r="P173" s="93">
        <f t="shared" si="62"/>
        <v>1859.2170000000001</v>
      </c>
      <c r="Q173" s="78">
        <f t="shared" si="72"/>
        <v>1859.2170000000001</v>
      </c>
      <c r="R173" s="78">
        <f t="shared" si="73"/>
        <v>1859.2054526181525</v>
      </c>
      <c r="S173" s="79">
        <f t="shared" si="74"/>
        <v>1.1649999999997362E-2</v>
      </c>
      <c r="T173" s="78">
        <f t="shared" si="75"/>
        <v>1829.029</v>
      </c>
      <c r="U173" s="78">
        <f>1</f>
        <v>1</v>
      </c>
      <c r="V173" s="78">
        <f t="shared" si="76"/>
        <v>30.176452618152553</v>
      </c>
      <c r="W173" s="77">
        <f t="shared" si="77"/>
        <v>30.188000000000102</v>
      </c>
      <c r="X173" s="75"/>
      <c r="Y173" s="75"/>
      <c r="Z173" s="80"/>
      <c r="AA173" s="80"/>
      <c r="AB173" s="2"/>
      <c r="AC173" s="81">
        <f t="shared" si="65"/>
        <v>40</v>
      </c>
      <c r="AD173" s="81">
        <f t="shared" si="78"/>
        <v>35.200000000000003</v>
      </c>
      <c r="AE173" s="81">
        <f t="shared" si="63"/>
        <v>2.4</v>
      </c>
      <c r="AF173" s="82" t="str">
        <f t="shared" si="63"/>
        <v>PN10</v>
      </c>
      <c r="AG173" s="52"/>
    </row>
    <row r="174" spans="1:33" ht="17.25" customHeight="1" x14ac:dyDescent="0.25">
      <c r="A174" s="75"/>
      <c r="B174" s="210" t="s">
        <v>254</v>
      </c>
      <c r="C174" s="201">
        <v>9856830.2136000004</v>
      </c>
      <c r="D174" s="201">
        <v>778682.99699999997</v>
      </c>
      <c r="E174" s="202">
        <v>1830.277</v>
      </c>
      <c r="F174" s="83">
        <v>3340</v>
      </c>
      <c r="G174" s="107">
        <f t="shared" si="66"/>
        <v>20</v>
      </c>
      <c r="H174" s="118">
        <f t="shared" si="61"/>
        <v>1830.277</v>
      </c>
      <c r="I174" s="77">
        <f t="shared" si="64"/>
        <v>4.6296296296296298E-4</v>
      </c>
      <c r="J174" s="77">
        <f t="shared" si="67"/>
        <v>3.5200000000000002E-2</v>
      </c>
      <c r="K174" s="77">
        <f t="shared" si="68"/>
        <v>9.7264640000000011E-4</v>
      </c>
      <c r="L174" s="77">
        <f t="shared" si="69"/>
        <v>0.47598280625205924</v>
      </c>
      <c r="M174" s="77">
        <v>150</v>
      </c>
      <c r="N174" s="77">
        <f t="shared" si="70"/>
        <v>0.16041288834520079</v>
      </c>
      <c r="O174" s="77">
        <f t="shared" si="71"/>
        <v>1.1547381847481416E-2</v>
      </c>
      <c r="P174" s="93">
        <f t="shared" si="62"/>
        <v>1859.2170000000001</v>
      </c>
      <c r="Q174" s="78">
        <f t="shared" si="72"/>
        <v>1859.2170000000001</v>
      </c>
      <c r="R174" s="78">
        <f t="shared" si="73"/>
        <v>1859.2054526181525</v>
      </c>
      <c r="S174" s="79">
        <f t="shared" si="74"/>
        <v>1.2400000000002364E-2</v>
      </c>
      <c r="T174" s="78">
        <f t="shared" si="75"/>
        <v>1829.277</v>
      </c>
      <c r="U174" s="78">
        <f>1</f>
        <v>1</v>
      </c>
      <c r="V174" s="78">
        <f t="shared" si="76"/>
        <v>29.928452618152505</v>
      </c>
      <c r="W174" s="77">
        <f t="shared" si="77"/>
        <v>29.940000000000055</v>
      </c>
      <c r="X174" s="75"/>
      <c r="Y174" s="75"/>
      <c r="Z174" s="80"/>
      <c r="AA174" s="80"/>
      <c r="AB174" s="2"/>
      <c r="AC174" s="81">
        <f t="shared" si="65"/>
        <v>40</v>
      </c>
      <c r="AD174" s="81">
        <f t="shared" si="78"/>
        <v>35.200000000000003</v>
      </c>
      <c r="AE174" s="81">
        <f t="shared" si="63"/>
        <v>2.4</v>
      </c>
      <c r="AF174" s="82" t="str">
        <f t="shared" si="63"/>
        <v>PN10</v>
      </c>
      <c r="AG174" s="52"/>
    </row>
    <row r="175" spans="1:33" ht="17.25" customHeight="1" x14ac:dyDescent="0.25">
      <c r="A175" s="75"/>
      <c r="B175" s="210" t="s">
        <v>255</v>
      </c>
      <c r="C175" s="201">
        <v>9856846.7690999992</v>
      </c>
      <c r="D175" s="201">
        <v>778694.21829999995</v>
      </c>
      <c r="E175" s="202">
        <v>1830.492</v>
      </c>
      <c r="F175" s="91">
        <v>3360</v>
      </c>
      <c r="G175" s="76">
        <f t="shared" si="66"/>
        <v>20</v>
      </c>
      <c r="H175" s="118">
        <f t="shared" si="61"/>
        <v>1830.492</v>
      </c>
      <c r="I175" s="77">
        <f t="shared" si="64"/>
        <v>4.6296296296296298E-4</v>
      </c>
      <c r="J175" s="99">
        <f t="shared" si="67"/>
        <v>3.5200000000000002E-2</v>
      </c>
      <c r="K175" s="99">
        <f t="shared" si="68"/>
        <v>9.7264640000000011E-4</v>
      </c>
      <c r="L175" s="77">
        <f t="shared" si="69"/>
        <v>0.47598280625205924</v>
      </c>
      <c r="M175" s="77">
        <v>150</v>
      </c>
      <c r="N175" s="77">
        <f t="shared" si="70"/>
        <v>0.16041288834520079</v>
      </c>
      <c r="O175" s="77">
        <f t="shared" si="71"/>
        <v>1.1547381847481416E-2</v>
      </c>
      <c r="P175" s="93">
        <f t="shared" si="62"/>
        <v>1859.2170000000001</v>
      </c>
      <c r="Q175" s="78">
        <f t="shared" si="72"/>
        <v>1859.2170000000001</v>
      </c>
      <c r="R175" s="78">
        <f t="shared" si="73"/>
        <v>1859.2054526181525</v>
      </c>
      <c r="S175" s="79">
        <f t="shared" si="74"/>
        <v>1.0749999999995907E-2</v>
      </c>
      <c r="T175" s="78">
        <f t="shared" si="75"/>
        <v>1829.492</v>
      </c>
      <c r="U175" s="78">
        <f>1</f>
        <v>1</v>
      </c>
      <c r="V175" s="78">
        <f t="shared" si="76"/>
        <v>29.713452618152587</v>
      </c>
      <c r="W175" s="77">
        <f t="shared" si="77"/>
        <v>29.725000000000136</v>
      </c>
      <c r="X175" s="75"/>
      <c r="Y175" s="75"/>
      <c r="Z175" s="80"/>
      <c r="AA175" s="80"/>
      <c r="AB175" s="2"/>
      <c r="AC175" s="81">
        <f t="shared" si="65"/>
        <v>40</v>
      </c>
      <c r="AD175" s="105">
        <f t="shared" si="78"/>
        <v>35.200000000000003</v>
      </c>
      <c r="AE175" s="105">
        <f t="shared" si="63"/>
        <v>2.4</v>
      </c>
      <c r="AF175" s="82" t="str">
        <f t="shared" si="63"/>
        <v>PN10</v>
      </c>
      <c r="AG175" s="52"/>
    </row>
    <row r="176" spans="1:33" ht="17.25" customHeight="1" x14ac:dyDescent="0.25">
      <c r="A176" s="75"/>
      <c r="B176" s="210" t="s">
        <v>256</v>
      </c>
      <c r="C176" s="201">
        <v>9856863.3245000001</v>
      </c>
      <c r="D176" s="201">
        <v>778705.43960000004</v>
      </c>
      <c r="E176" s="202">
        <v>1830.6669999999999</v>
      </c>
      <c r="F176" s="83">
        <v>3380</v>
      </c>
      <c r="G176" s="107">
        <f t="shared" si="66"/>
        <v>20</v>
      </c>
      <c r="H176" s="118">
        <f t="shared" si="61"/>
        <v>1830.6669999999999</v>
      </c>
      <c r="I176" s="99">
        <f t="shared" si="64"/>
        <v>4.6296296296296298E-4</v>
      </c>
      <c r="J176" s="77">
        <f t="shared" si="67"/>
        <v>3.5200000000000002E-2</v>
      </c>
      <c r="K176" s="77">
        <f t="shared" si="68"/>
        <v>9.7264640000000011E-4</v>
      </c>
      <c r="L176" s="77">
        <f t="shared" si="69"/>
        <v>0.47598280625205924</v>
      </c>
      <c r="M176" s="99">
        <v>150</v>
      </c>
      <c r="N176" s="77">
        <f t="shared" si="70"/>
        <v>0.16041288834520079</v>
      </c>
      <c r="O176" s="77">
        <f t="shared" si="71"/>
        <v>1.1547381847481416E-2</v>
      </c>
      <c r="P176" s="93">
        <f t="shared" si="62"/>
        <v>1859.2170000000001</v>
      </c>
      <c r="Q176" s="78">
        <f t="shared" si="72"/>
        <v>1859.2170000000001</v>
      </c>
      <c r="R176" s="78">
        <f t="shared" si="73"/>
        <v>1859.2054526181525</v>
      </c>
      <c r="S176" s="79">
        <f t="shared" si="74"/>
        <v>8.7499999999977266E-3</v>
      </c>
      <c r="T176" s="78">
        <f t="shared" si="75"/>
        <v>1829.6669999999999</v>
      </c>
      <c r="U176" s="78">
        <f>1</f>
        <v>1</v>
      </c>
      <c r="V176" s="78">
        <f t="shared" si="76"/>
        <v>29.538452618152633</v>
      </c>
      <c r="W176" s="77">
        <f t="shared" si="77"/>
        <v>29.550000000000182</v>
      </c>
      <c r="X176" s="75"/>
      <c r="Y176" s="75"/>
      <c r="Z176" s="80"/>
      <c r="AA176" s="80"/>
      <c r="AB176" s="2"/>
      <c r="AC176" s="81">
        <f t="shared" si="65"/>
        <v>40</v>
      </c>
      <c r="AD176" s="81">
        <f t="shared" si="78"/>
        <v>35.200000000000003</v>
      </c>
      <c r="AE176" s="81">
        <f t="shared" si="63"/>
        <v>2.4</v>
      </c>
      <c r="AF176" s="82" t="str">
        <f t="shared" si="63"/>
        <v>PN10</v>
      </c>
      <c r="AG176" s="52"/>
    </row>
    <row r="177" spans="1:33" ht="17.25" customHeight="1" x14ac:dyDescent="0.25">
      <c r="A177" s="75"/>
      <c r="B177" s="210" t="s">
        <v>257</v>
      </c>
      <c r="C177" s="201">
        <v>9856879.8798999991</v>
      </c>
      <c r="D177" s="201">
        <v>778716.66099999996</v>
      </c>
      <c r="E177" s="202">
        <v>1830.8679999999999</v>
      </c>
      <c r="F177" s="91">
        <v>3400</v>
      </c>
      <c r="G177" s="76">
        <f t="shared" si="66"/>
        <v>20</v>
      </c>
      <c r="H177" s="118">
        <f t="shared" si="61"/>
        <v>1830.8679999999999</v>
      </c>
      <c r="I177" s="77">
        <f t="shared" si="64"/>
        <v>4.6296296296296298E-4</v>
      </c>
      <c r="J177" s="77">
        <f t="shared" si="67"/>
        <v>3.5200000000000002E-2</v>
      </c>
      <c r="K177" s="77">
        <f t="shared" si="68"/>
        <v>9.7264640000000011E-4</v>
      </c>
      <c r="L177" s="77">
        <f t="shared" si="69"/>
        <v>0.47598280625205924</v>
      </c>
      <c r="M177" s="77">
        <v>150</v>
      </c>
      <c r="N177" s="77">
        <f t="shared" si="70"/>
        <v>0.16041288834520079</v>
      </c>
      <c r="O177" s="77">
        <f t="shared" si="71"/>
        <v>1.1547381847481416E-2</v>
      </c>
      <c r="P177" s="93">
        <f t="shared" si="62"/>
        <v>1859.2170000000001</v>
      </c>
      <c r="Q177" s="78">
        <f t="shared" si="72"/>
        <v>1859.2170000000001</v>
      </c>
      <c r="R177" s="78">
        <f t="shared" si="73"/>
        <v>1859.2054526181525</v>
      </c>
      <c r="S177" s="79">
        <f t="shared" si="74"/>
        <v>1.0050000000001091E-2</v>
      </c>
      <c r="T177" s="78">
        <f t="shared" si="75"/>
        <v>1829.8679999999999</v>
      </c>
      <c r="U177" s="78">
        <f>1</f>
        <v>1</v>
      </c>
      <c r="V177" s="78">
        <f t="shared" si="76"/>
        <v>29.337452618152611</v>
      </c>
      <c r="W177" s="77">
        <f t="shared" si="77"/>
        <v>29.34900000000016</v>
      </c>
      <c r="X177" s="75"/>
      <c r="Y177" s="75"/>
      <c r="Z177" s="80"/>
      <c r="AA177" s="80"/>
      <c r="AB177" s="2"/>
      <c r="AC177" s="81">
        <f t="shared" si="65"/>
        <v>40</v>
      </c>
      <c r="AD177" s="81">
        <f t="shared" si="78"/>
        <v>35.200000000000003</v>
      </c>
      <c r="AE177" s="81">
        <f t="shared" si="63"/>
        <v>2.4</v>
      </c>
      <c r="AF177" s="82" t="str">
        <f t="shared" si="63"/>
        <v>PN10</v>
      </c>
      <c r="AG177" s="52"/>
    </row>
    <row r="178" spans="1:33" ht="17.25" customHeight="1" x14ac:dyDescent="0.25">
      <c r="A178" s="75"/>
      <c r="B178" s="210" t="s">
        <v>258</v>
      </c>
      <c r="C178" s="201">
        <v>9856896.4353</v>
      </c>
      <c r="D178" s="201">
        <v>778727.88230000006</v>
      </c>
      <c r="E178" s="202">
        <v>1831.0830000000001</v>
      </c>
      <c r="F178" s="83">
        <v>3420</v>
      </c>
      <c r="G178" s="107">
        <f t="shared" si="66"/>
        <v>20</v>
      </c>
      <c r="H178" s="118">
        <f t="shared" si="61"/>
        <v>1831.0830000000001</v>
      </c>
      <c r="I178" s="77">
        <f t="shared" si="64"/>
        <v>4.6296296296296298E-4</v>
      </c>
      <c r="J178" s="99">
        <f t="shared" si="67"/>
        <v>3.5200000000000002E-2</v>
      </c>
      <c r="K178" s="99">
        <f t="shared" si="68"/>
        <v>9.7264640000000011E-4</v>
      </c>
      <c r="L178" s="77">
        <f t="shared" si="69"/>
        <v>0.47598280625205924</v>
      </c>
      <c r="M178" s="77">
        <v>150</v>
      </c>
      <c r="N178" s="77">
        <f t="shared" si="70"/>
        <v>0.16041288834520079</v>
      </c>
      <c r="O178" s="77">
        <f t="shared" si="71"/>
        <v>1.1547381847481416E-2</v>
      </c>
      <c r="P178" s="93">
        <f t="shared" si="62"/>
        <v>1859.2170000000001</v>
      </c>
      <c r="Q178" s="78">
        <f t="shared" si="72"/>
        <v>1859.2170000000001</v>
      </c>
      <c r="R178" s="78">
        <f t="shared" si="73"/>
        <v>1859.2054526181525</v>
      </c>
      <c r="S178" s="79">
        <f t="shared" si="74"/>
        <v>1.0750000000007276E-2</v>
      </c>
      <c r="T178" s="78">
        <f t="shared" si="75"/>
        <v>1830.0830000000001</v>
      </c>
      <c r="U178" s="78">
        <f>1</f>
        <v>1</v>
      </c>
      <c r="V178" s="78">
        <f t="shared" si="76"/>
        <v>29.122452618152465</v>
      </c>
      <c r="W178" s="77">
        <f t="shared" si="77"/>
        <v>29.134000000000015</v>
      </c>
      <c r="X178" s="75"/>
      <c r="Y178" s="75"/>
      <c r="Z178" s="80"/>
      <c r="AA178" s="80"/>
      <c r="AB178" s="2"/>
      <c r="AC178" s="81">
        <f t="shared" si="65"/>
        <v>40</v>
      </c>
      <c r="AD178" s="105">
        <f t="shared" si="78"/>
        <v>35.200000000000003</v>
      </c>
      <c r="AE178" s="105">
        <f t="shared" si="63"/>
        <v>2.4</v>
      </c>
      <c r="AF178" s="82" t="str">
        <f t="shared" si="63"/>
        <v>PN10</v>
      </c>
      <c r="AG178" s="52"/>
    </row>
    <row r="179" spans="1:33" ht="17.25" customHeight="1" x14ac:dyDescent="0.25">
      <c r="A179" s="75"/>
      <c r="B179" s="210" t="s">
        <v>259</v>
      </c>
      <c r="C179" s="201">
        <v>9856912.9908000007</v>
      </c>
      <c r="D179" s="201">
        <v>778739.10360000003</v>
      </c>
      <c r="E179" s="202">
        <v>1831.0160000000001</v>
      </c>
      <c r="F179" s="91">
        <v>3440</v>
      </c>
      <c r="G179" s="76">
        <f t="shared" si="66"/>
        <v>20</v>
      </c>
      <c r="H179" s="118">
        <f t="shared" si="61"/>
        <v>1831.0160000000001</v>
      </c>
      <c r="I179" s="77">
        <f t="shared" si="64"/>
        <v>4.6296296296296298E-4</v>
      </c>
      <c r="J179" s="77">
        <f t="shared" si="67"/>
        <v>3.5200000000000002E-2</v>
      </c>
      <c r="K179" s="77">
        <f t="shared" si="68"/>
        <v>9.7264640000000011E-4</v>
      </c>
      <c r="L179" s="77">
        <f t="shared" si="69"/>
        <v>0.47598280625205924</v>
      </c>
      <c r="M179" s="77">
        <v>150</v>
      </c>
      <c r="N179" s="77">
        <f t="shared" si="70"/>
        <v>0.16041288834520079</v>
      </c>
      <c r="O179" s="77">
        <f t="shared" si="71"/>
        <v>1.1547381847481416E-2</v>
      </c>
      <c r="P179" s="93">
        <f t="shared" si="62"/>
        <v>1859.2170000000001</v>
      </c>
      <c r="Q179" s="78">
        <f t="shared" si="72"/>
        <v>1859.2170000000001</v>
      </c>
      <c r="R179" s="78">
        <f t="shared" si="73"/>
        <v>1859.2054526181525</v>
      </c>
      <c r="S179" s="79">
        <f t="shared" si="74"/>
        <v>-3.350000000000364E-3</v>
      </c>
      <c r="T179" s="78">
        <f t="shared" si="75"/>
        <v>1830.0160000000001</v>
      </c>
      <c r="U179" s="78">
        <f>1</f>
        <v>1</v>
      </c>
      <c r="V179" s="78">
        <f t="shared" si="76"/>
        <v>29.189452618152472</v>
      </c>
      <c r="W179" s="77">
        <f t="shared" si="77"/>
        <v>29.201000000000022</v>
      </c>
      <c r="X179" s="75"/>
      <c r="Y179" s="75"/>
      <c r="Z179" s="80"/>
      <c r="AA179" s="80"/>
      <c r="AB179" s="2"/>
      <c r="AC179" s="81">
        <f t="shared" si="65"/>
        <v>40</v>
      </c>
      <c r="AD179" s="81">
        <f t="shared" si="78"/>
        <v>35.200000000000003</v>
      </c>
      <c r="AE179" s="81">
        <f t="shared" si="63"/>
        <v>2.4</v>
      </c>
      <c r="AF179" s="82" t="str">
        <f t="shared" si="63"/>
        <v>PN10</v>
      </c>
      <c r="AG179" s="52"/>
    </row>
    <row r="180" spans="1:33" ht="17.25" customHeight="1" x14ac:dyDescent="0.25">
      <c r="A180" s="75"/>
      <c r="B180" s="210" t="s">
        <v>260</v>
      </c>
      <c r="C180" s="201">
        <v>9856929.5461999997</v>
      </c>
      <c r="D180" s="201">
        <v>778750.32490000001</v>
      </c>
      <c r="E180" s="202">
        <v>1830.922</v>
      </c>
      <c r="F180" s="83">
        <v>3460</v>
      </c>
      <c r="G180" s="107">
        <f t="shared" si="66"/>
        <v>20</v>
      </c>
      <c r="H180" s="118">
        <f t="shared" si="61"/>
        <v>1830.922</v>
      </c>
      <c r="I180" s="77">
        <f t="shared" si="64"/>
        <v>4.6296296296296298E-4</v>
      </c>
      <c r="J180" s="77">
        <f t="shared" si="67"/>
        <v>3.5200000000000002E-2</v>
      </c>
      <c r="K180" s="77">
        <f t="shared" si="68"/>
        <v>9.7264640000000011E-4</v>
      </c>
      <c r="L180" s="77">
        <f t="shared" si="69"/>
        <v>0.47598280625205924</v>
      </c>
      <c r="M180" s="77">
        <v>150</v>
      </c>
      <c r="N180" s="77">
        <f t="shared" si="70"/>
        <v>0.16041288834520079</v>
      </c>
      <c r="O180" s="77">
        <f t="shared" si="71"/>
        <v>1.1547381847481416E-2</v>
      </c>
      <c r="P180" s="93">
        <f t="shared" si="62"/>
        <v>1859.2170000000001</v>
      </c>
      <c r="Q180" s="78">
        <f t="shared" si="72"/>
        <v>1859.2170000000001</v>
      </c>
      <c r="R180" s="78">
        <f t="shared" si="73"/>
        <v>1859.2054526181525</v>
      </c>
      <c r="S180" s="79">
        <f t="shared" si="74"/>
        <v>-4.7000000000025468E-3</v>
      </c>
      <c r="T180" s="78">
        <f t="shared" si="75"/>
        <v>1829.922</v>
      </c>
      <c r="U180" s="78">
        <f>1</f>
        <v>1</v>
      </c>
      <c r="V180" s="78">
        <f t="shared" si="76"/>
        <v>29.283452618152523</v>
      </c>
      <c r="W180" s="77">
        <f t="shared" si="77"/>
        <v>29.295000000000073</v>
      </c>
      <c r="X180" s="75"/>
      <c r="Y180" s="75"/>
      <c r="Z180" s="80"/>
      <c r="AA180" s="80"/>
      <c r="AB180" s="2"/>
      <c r="AC180" s="81">
        <f t="shared" si="65"/>
        <v>40</v>
      </c>
      <c r="AD180" s="81">
        <f t="shared" si="78"/>
        <v>35.200000000000003</v>
      </c>
      <c r="AE180" s="81">
        <f t="shared" si="63"/>
        <v>2.4</v>
      </c>
      <c r="AF180" s="82" t="str">
        <f t="shared" si="63"/>
        <v>PN10</v>
      </c>
      <c r="AG180" s="52"/>
    </row>
    <row r="181" spans="1:33" ht="17.25" customHeight="1" x14ac:dyDescent="0.25">
      <c r="A181" s="75"/>
      <c r="B181" s="210" t="s">
        <v>261</v>
      </c>
      <c r="C181" s="201">
        <v>9856946.1016000006</v>
      </c>
      <c r="D181" s="201">
        <v>778761.54619999998</v>
      </c>
      <c r="E181" s="202">
        <v>1831.08</v>
      </c>
      <c r="F181" s="91">
        <v>3480</v>
      </c>
      <c r="G181" s="76">
        <f t="shared" si="66"/>
        <v>20</v>
      </c>
      <c r="H181" s="118">
        <f t="shared" si="61"/>
        <v>1831.08</v>
      </c>
      <c r="I181" s="77">
        <f t="shared" si="64"/>
        <v>4.6296296296296298E-4</v>
      </c>
      <c r="J181" s="99">
        <f t="shared" si="67"/>
        <v>3.5200000000000002E-2</v>
      </c>
      <c r="K181" s="99">
        <f t="shared" si="68"/>
        <v>9.7264640000000011E-4</v>
      </c>
      <c r="L181" s="77">
        <f t="shared" si="69"/>
        <v>0.47598280625205924</v>
      </c>
      <c r="M181" s="99">
        <v>150</v>
      </c>
      <c r="N181" s="77">
        <f t="shared" si="70"/>
        <v>0.16041288834520079</v>
      </c>
      <c r="O181" s="77">
        <f t="shared" si="71"/>
        <v>1.1547381847481416E-2</v>
      </c>
      <c r="P181" s="93">
        <f t="shared" si="62"/>
        <v>1859.2170000000001</v>
      </c>
      <c r="Q181" s="78">
        <f t="shared" si="72"/>
        <v>1859.2170000000001</v>
      </c>
      <c r="R181" s="78">
        <f t="shared" si="73"/>
        <v>1859.2054526181525</v>
      </c>
      <c r="S181" s="79">
        <f t="shared" si="74"/>
        <v>7.899999999995088E-3</v>
      </c>
      <c r="T181" s="78">
        <f t="shared" si="75"/>
        <v>1830.08</v>
      </c>
      <c r="U181" s="78">
        <f>1</f>
        <v>1</v>
      </c>
      <c r="V181" s="78">
        <f t="shared" si="76"/>
        <v>29.125452618152622</v>
      </c>
      <c r="W181" s="77">
        <f t="shared" si="77"/>
        <v>29.137000000000171</v>
      </c>
      <c r="X181" s="75"/>
      <c r="Y181" s="75"/>
      <c r="Z181" s="80"/>
      <c r="AA181" s="80"/>
      <c r="AB181" s="2"/>
      <c r="AC181" s="81">
        <f t="shared" si="65"/>
        <v>40</v>
      </c>
      <c r="AD181" s="105">
        <f t="shared" si="78"/>
        <v>35.200000000000003</v>
      </c>
      <c r="AE181" s="105">
        <f t="shared" si="63"/>
        <v>2.4</v>
      </c>
      <c r="AF181" s="82" t="str">
        <f t="shared" si="63"/>
        <v>PN10</v>
      </c>
      <c r="AG181" s="52"/>
    </row>
    <row r="182" spans="1:33" ht="17.25" customHeight="1" x14ac:dyDescent="0.25">
      <c r="A182" s="75"/>
      <c r="B182" s="210" t="s">
        <v>262</v>
      </c>
      <c r="C182" s="201">
        <v>9856962.6569999997</v>
      </c>
      <c r="D182" s="201">
        <v>778772.76749999996</v>
      </c>
      <c r="E182" s="202">
        <v>1831.0609999999999</v>
      </c>
      <c r="F182" s="83">
        <v>3500</v>
      </c>
      <c r="G182" s="107">
        <f t="shared" si="66"/>
        <v>20</v>
      </c>
      <c r="H182" s="118">
        <f t="shared" si="61"/>
        <v>1831.0609999999999</v>
      </c>
      <c r="I182" s="77">
        <f t="shared" si="64"/>
        <v>4.6296296296296298E-4</v>
      </c>
      <c r="J182" s="77">
        <f t="shared" si="67"/>
        <v>3.5200000000000002E-2</v>
      </c>
      <c r="K182" s="77">
        <f t="shared" si="68"/>
        <v>9.7264640000000011E-4</v>
      </c>
      <c r="L182" s="77">
        <f t="shared" si="69"/>
        <v>0.47598280625205924</v>
      </c>
      <c r="M182" s="77">
        <v>150</v>
      </c>
      <c r="N182" s="77">
        <f t="shared" si="70"/>
        <v>0.16041288834520079</v>
      </c>
      <c r="O182" s="77">
        <f t="shared" si="71"/>
        <v>1.1547381847481416E-2</v>
      </c>
      <c r="P182" s="93">
        <f t="shared" si="62"/>
        <v>1859.2170000000001</v>
      </c>
      <c r="Q182" s="78">
        <f t="shared" si="72"/>
        <v>1859.2170000000001</v>
      </c>
      <c r="R182" s="78">
        <f t="shared" si="73"/>
        <v>1859.2054526181525</v>
      </c>
      <c r="S182" s="79">
        <f t="shared" si="74"/>
        <v>-9.5000000000027289E-4</v>
      </c>
      <c r="T182" s="78">
        <f t="shared" si="75"/>
        <v>1830.0609999999999</v>
      </c>
      <c r="U182" s="78">
        <f>1</f>
        <v>1</v>
      </c>
      <c r="V182" s="78">
        <f t="shared" si="76"/>
        <v>29.144452618152627</v>
      </c>
      <c r="W182" s="77">
        <f t="shared" si="77"/>
        <v>29.156000000000176</v>
      </c>
      <c r="X182" s="75"/>
      <c r="Y182" s="75"/>
      <c r="Z182" s="80"/>
      <c r="AA182" s="80"/>
      <c r="AB182" s="2"/>
      <c r="AC182" s="81">
        <f t="shared" si="65"/>
        <v>40</v>
      </c>
      <c r="AD182" s="81">
        <f t="shared" si="78"/>
        <v>35.200000000000003</v>
      </c>
      <c r="AE182" s="81">
        <f t="shared" si="63"/>
        <v>2.4</v>
      </c>
      <c r="AF182" s="82" t="str">
        <f t="shared" si="63"/>
        <v>PN10</v>
      </c>
      <c r="AG182" s="52"/>
    </row>
    <row r="183" spans="1:33" ht="17.25" customHeight="1" x14ac:dyDescent="0.25">
      <c r="A183" s="75"/>
      <c r="B183" s="210" t="s">
        <v>263</v>
      </c>
      <c r="C183" s="201">
        <v>9856979.2125000004</v>
      </c>
      <c r="D183" s="201">
        <v>778783.98880000005</v>
      </c>
      <c r="E183" s="202">
        <v>1831.0170000000001</v>
      </c>
      <c r="F183" s="91">
        <v>3520</v>
      </c>
      <c r="G183" s="76">
        <f t="shared" si="66"/>
        <v>20</v>
      </c>
      <c r="H183" s="118">
        <f t="shared" si="61"/>
        <v>1831.0170000000001</v>
      </c>
      <c r="I183" s="77">
        <f t="shared" si="64"/>
        <v>4.6296296296296298E-4</v>
      </c>
      <c r="J183" s="77">
        <f t="shared" si="67"/>
        <v>3.5200000000000002E-2</v>
      </c>
      <c r="K183" s="77">
        <f t="shared" si="68"/>
        <v>9.7264640000000011E-4</v>
      </c>
      <c r="L183" s="77">
        <f t="shared" si="69"/>
        <v>0.47598280625205924</v>
      </c>
      <c r="M183" s="77">
        <v>150</v>
      </c>
      <c r="N183" s="77">
        <f t="shared" si="70"/>
        <v>0.16041288834520079</v>
      </c>
      <c r="O183" s="77">
        <f t="shared" si="71"/>
        <v>1.1547381847481416E-2</v>
      </c>
      <c r="P183" s="93">
        <f t="shared" si="62"/>
        <v>1859.2170000000001</v>
      </c>
      <c r="Q183" s="78">
        <f t="shared" si="72"/>
        <v>1859.2170000000001</v>
      </c>
      <c r="R183" s="78">
        <f t="shared" si="73"/>
        <v>1859.2054526181525</v>
      </c>
      <c r="S183" s="79">
        <f t="shared" si="74"/>
        <v>-2.1999999999934516E-3</v>
      </c>
      <c r="T183" s="78">
        <f t="shared" si="75"/>
        <v>1830.0170000000001</v>
      </c>
      <c r="U183" s="78">
        <f>1</f>
        <v>1</v>
      </c>
      <c r="V183" s="78">
        <f t="shared" si="76"/>
        <v>29.188452618152496</v>
      </c>
      <c r="W183" s="77">
        <f t="shared" si="77"/>
        <v>29.200000000000045</v>
      </c>
      <c r="X183" s="75"/>
      <c r="Y183" s="75"/>
      <c r="Z183" s="80"/>
      <c r="AA183" s="80"/>
      <c r="AB183" s="2"/>
      <c r="AC183" s="81">
        <f t="shared" si="65"/>
        <v>40</v>
      </c>
      <c r="AD183" s="81">
        <f t="shared" si="78"/>
        <v>35.200000000000003</v>
      </c>
      <c r="AE183" s="81">
        <f t="shared" si="63"/>
        <v>2.4</v>
      </c>
      <c r="AF183" s="82" t="str">
        <f t="shared" si="63"/>
        <v>PN10</v>
      </c>
      <c r="AG183" s="52"/>
    </row>
    <row r="184" spans="1:33" ht="17.25" customHeight="1" x14ac:dyDescent="0.25">
      <c r="A184" s="75"/>
      <c r="B184" s="210" t="s">
        <v>264</v>
      </c>
      <c r="C184" s="201">
        <v>9856995.7678999994</v>
      </c>
      <c r="D184" s="201">
        <v>778795.21010000003</v>
      </c>
      <c r="E184" s="202">
        <v>1830.998</v>
      </c>
      <c r="F184" s="83">
        <v>3540</v>
      </c>
      <c r="G184" s="107">
        <f t="shared" si="66"/>
        <v>20</v>
      </c>
      <c r="H184" s="118">
        <f t="shared" si="61"/>
        <v>1830.998</v>
      </c>
      <c r="I184" s="77">
        <f t="shared" si="64"/>
        <v>4.6296296296296298E-4</v>
      </c>
      <c r="J184" s="99">
        <f t="shared" si="67"/>
        <v>3.5200000000000002E-2</v>
      </c>
      <c r="K184" s="99">
        <f t="shared" si="68"/>
        <v>9.7264640000000011E-4</v>
      </c>
      <c r="L184" s="77">
        <f t="shared" si="69"/>
        <v>0.47598280625205924</v>
      </c>
      <c r="M184" s="77">
        <v>150</v>
      </c>
      <c r="N184" s="77">
        <f t="shared" si="70"/>
        <v>0.16041288834520079</v>
      </c>
      <c r="O184" s="77">
        <f t="shared" si="71"/>
        <v>1.1547381847481416E-2</v>
      </c>
      <c r="P184" s="93">
        <f t="shared" si="62"/>
        <v>1859.2170000000001</v>
      </c>
      <c r="Q184" s="78">
        <f t="shared" si="72"/>
        <v>1859.2170000000001</v>
      </c>
      <c r="R184" s="78">
        <f t="shared" si="73"/>
        <v>1859.2054526181525</v>
      </c>
      <c r="S184" s="79">
        <f t="shared" si="74"/>
        <v>-9.5000000000027289E-4</v>
      </c>
      <c r="T184" s="78">
        <f t="shared" si="75"/>
        <v>1829.998</v>
      </c>
      <c r="U184" s="78">
        <f>1</f>
        <v>1</v>
      </c>
      <c r="V184" s="78">
        <f t="shared" si="76"/>
        <v>29.207452618152502</v>
      </c>
      <c r="W184" s="77">
        <f t="shared" si="77"/>
        <v>29.219000000000051</v>
      </c>
      <c r="X184" s="75"/>
      <c r="Y184" s="75"/>
      <c r="Z184" s="80"/>
      <c r="AA184" s="80"/>
      <c r="AB184" s="2"/>
      <c r="AC184" s="81">
        <f t="shared" si="65"/>
        <v>40</v>
      </c>
      <c r="AD184" s="105">
        <f t="shared" si="78"/>
        <v>35.200000000000003</v>
      </c>
      <c r="AE184" s="105">
        <f t="shared" si="63"/>
        <v>2.4</v>
      </c>
      <c r="AF184" s="82" t="str">
        <f t="shared" si="63"/>
        <v>PN10</v>
      </c>
      <c r="AG184" s="52"/>
    </row>
    <row r="185" spans="1:33" ht="17.25" customHeight="1" x14ac:dyDescent="0.25">
      <c r="A185" s="75"/>
      <c r="B185" s="210" t="s">
        <v>265</v>
      </c>
      <c r="C185" s="201">
        <v>9857012.3233000003</v>
      </c>
      <c r="D185" s="201">
        <v>778806.4314</v>
      </c>
      <c r="E185" s="202">
        <v>1830.9970000000001</v>
      </c>
      <c r="F185" s="91">
        <v>3560</v>
      </c>
      <c r="G185" s="76">
        <f t="shared" si="66"/>
        <v>20</v>
      </c>
      <c r="H185" s="118">
        <f t="shared" si="61"/>
        <v>1830.9970000000001</v>
      </c>
      <c r="I185" s="77">
        <f t="shared" si="64"/>
        <v>4.6296296296296298E-4</v>
      </c>
      <c r="J185" s="77">
        <f t="shared" si="67"/>
        <v>3.5200000000000002E-2</v>
      </c>
      <c r="K185" s="77">
        <f t="shared" si="68"/>
        <v>9.7264640000000011E-4</v>
      </c>
      <c r="L185" s="77">
        <f t="shared" si="69"/>
        <v>0.47598280625205924</v>
      </c>
      <c r="M185" s="77">
        <v>150</v>
      </c>
      <c r="N185" s="77">
        <f t="shared" si="70"/>
        <v>0.16041288834520079</v>
      </c>
      <c r="O185" s="77">
        <f t="shared" si="71"/>
        <v>1.1547381847481416E-2</v>
      </c>
      <c r="P185" s="93">
        <f t="shared" si="62"/>
        <v>1859.2170000000001</v>
      </c>
      <c r="Q185" s="78">
        <f t="shared" si="72"/>
        <v>1859.2170000000001</v>
      </c>
      <c r="R185" s="78">
        <f t="shared" si="73"/>
        <v>1859.2054526181525</v>
      </c>
      <c r="S185" s="79">
        <f t="shared" si="74"/>
        <v>-4.999999999881766E-5</v>
      </c>
      <c r="T185" s="78">
        <f t="shared" si="75"/>
        <v>1829.9970000000001</v>
      </c>
      <c r="U185" s="78">
        <f>1</f>
        <v>1</v>
      </c>
      <c r="V185" s="78">
        <f t="shared" si="76"/>
        <v>29.208452618152478</v>
      </c>
      <c r="W185" s="77">
        <f t="shared" si="77"/>
        <v>29.220000000000027</v>
      </c>
      <c r="X185" s="75"/>
      <c r="Y185" s="75"/>
      <c r="Z185" s="80"/>
      <c r="AA185" s="80"/>
      <c r="AB185" s="2"/>
      <c r="AC185" s="81">
        <f t="shared" si="65"/>
        <v>40</v>
      </c>
      <c r="AD185" s="81">
        <f t="shared" si="78"/>
        <v>35.200000000000003</v>
      </c>
      <c r="AE185" s="81">
        <f t="shared" si="63"/>
        <v>2.4</v>
      </c>
      <c r="AF185" s="82" t="str">
        <f t="shared" si="63"/>
        <v>PN10</v>
      </c>
      <c r="AG185" s="52"/>
    </row>
    <row r="186" spans="1:33" ht="17.25" customHeight="1" x14ac:dyDescent="0.25">
      <c r="A186" s="75"/>
      <c r="B186" s="210" t="s">
        <v>266</v>
      </c>
      <c r="C186" s="201">
        <v>9857028.8787999991</v>
      </c>
      <c r="D186" s="201">
        <v>778817.65280000004</v>
      </c>
      <c r="E186" s="202">
        <v>1831.0309999999999</v>
      </c>
      <c r="F186" s="83">
        <v>3580</v>
      </c>
      <c r="G186" s="107">
        <f t="shared" si="66"/>
        <v>20</v>
      </c>
      <c r="H186" s="118">
        <f t="shared" si="61"/>
        <v>1831.0309999999999</v>
      </c>
      <c r="I186" s="77">
        <f t="shared" si="64"/>
        <v>4.6296296296296298E-4</v>
      </c>
      <c r="J186" s="77">
        <f t="shared" si="67"/>
        <v>3.5200000000000002E-2</v>
      </c>
      <c r="K186" s="77">
        <f t="shared" si="68"/>
        <v>9.7264640000000011E-4</v>
      </c>
      <c r="L186" s="77">
        <f t="shared" si="69"/>
        <v>0.47598280625205924</v>
      </c>
      <c r="M186" s="99">
        <v>150</v>
      </c>
      <c r="N186" s="77">
        <f t="shared" si="70"/>
        <v>0.16041288834520079</v>
      </c>
      <c r="O186" s="77">
        <f t="shared" si="71"/>
        <v>1.1547381847481416E-2</v>
      </c>
      <c r="P186" s="93">
        <f t="shared" si="62"/>
        <v>1859.2170000000001</v>
      </c>
      <c r="Q186" s="78">
        <f t="shared" si="72"/>
        <v>1859.2170000000001</v>
      </c>
      <c r="R186" s="78">
        <f t="shared" si="73"/>
        <v>1859.2054526181525</v>
      </c>
      <c r="S186" s="79">
        <f t="shared" si="74"/>
        <v>1.6999999999939065E-3</v>
      </c>
      <c r="T186" s="78">
        <f t="shared" si="75"/>
        <v>1830.0309999999999</v>
      </c>
      <c r="U186" s="78">
        <f>1</f>
        <v>1</v>
      </c>
      <c r="V186" s="78">
        <f t="shared" si="76"/>
        <v>29.1744526181526</v>
      </c>
      <c r="W186" s="77">
        <f t="shared" si="77"/>
        <v>29.186000000000149</v>
      </c>
      <c r="X186" s="75"/>
      <c r="Y186" s="75"/>
      <c r="Z186" s="80"/>
      <c r="AA186" s="80"/>
      <c r="AB186" s="2"/>
      <c r="AC186" s="81">
        <f t="shared" si="65"/>
        <v>40</v>
      </c>
      <c r="AD186" s="81">
        <f t="shared" si="78"/>
        <v>35.200000000000003</v>
      </c>
      <c r="AE186" s="81">
        <f t="shared" si="63"/>
        <v>2.4</v>
      </c>
      <c r="AF186" s="82" t="str">
        <f t="shared" si="63"/>
        <v>PN10</v>
      </c>
      <c r="AG186" s="52"/>
    </row>
    <row r="187" spans="1:33" ht="17.25" customHeight="1" x14ac:dyDescent="0.25">
      <c r="A187" s="75"/>
      <c r="B187" s="210" t="s">
        <v>267</v>
      </c>
      <c r="C187" s="201">
        <v>9857045.5808000006</v>
      </c>
      <c r="D187" s="201">
        <v>778828.65399999998</v>
      </c>
      <c r="E187" s="202">
        <v>1831.115</v>
      </c>
      <c r="F187" s="91">
        <v>3600</v>
      </c>
      <c r="G187" s="76">
        <f t="shared" si="66"/>
        <v>20</v>
      </c>
      <c r="H187" s="118">
        <f t="shared" si="61"/>
        <v>1831.115</v>
      </c>
      <c r="I187" s="77">
        <f t="shared" si="64"/>
        <v>4.6296296296296298E-4</v>
      </c>
      <c r="J187" s="99">
        <f t="shared" si="67"/>
        <v>3.5200000000000002E-2</v>
      </c>
      <c r="K187" s="99">
        <f t="shared" si="68"/>
        <v>9.7264640000000011E-4</v>
      </c>
      <c r="L187" s="77">
        <f t="shared" si="69"/>
        <v>0.47598280625205924</v>
      </c>
      <c r="M187" s="77">
        <v>150</v>
      </c>
      <c r="N187" s="77">
        <f t="shared" si="70"/>
        <v>0.16041288834520079</v>
      </c>
      <c r="O187" s="77">
        <f t="shared" si="71"/>
        <v>1.1547381847481416E-2</v>
      </c>
      <c r="P187" s="93">
        <f t="shared" si="62"/>
        <v>1859.2170000000001</v>
      </c>
      <c r="Q187" s="78">
        <f t="shared" si="72"/>
        <v>1859.2170000000001</v>
      </c>
      <c r="R187" s="78">
        <f t="shared" si="73"/>
        <v>1859.2054526181525</v>
      </c>
      <c r="S187" s="79">
        <f t="shared" si="74"/>
        <v>4.2000000000030017E-3</v>
      </c>
      <c r="T187" s="78">
        <f t="shared" si="75"/>
        <v>1830.115</v>
      </c>
      <c r="U187" s="78">
        <f>1</f>
        <v>1</v>
      </c>
      <c r="V187" s="78">
        <f t="shared" si="76"/>
        <v>29.09045261815254</v>
      </c>
      <c r="W187" s="77">
        <f t="shared" si="77"/>
        <v>29.102000000000089</v>
      </c>
      <c r="X187" s="75"/>
      <c r="Y187" s="75"/>
      <c r="Z187" s="80"/>
      <c r="AA187" s="80"/>
      <c r="AB187" s="2"/>
      <c r="AC187" s="81">
        <f t="shared" si="65"/>
        <v>40</v>
      </c>
      <c r="AD187" s="105">
        <f t="shared" si="78"/>
        <v>35.200000000000003</v>
      </c>
      <c r="AE187" s="105">
        <f t="shared" si="63"/>
        <v>2.4</v>
      </c>
      <c r="AF187" s="82" t="str">
        <f t="shared" si="63"/>
        <v>PN10</v>
      </c>
      <c r="AG187" s="52"/>
    </row>
    <row r="188" spans="1:33" ht="17.25" customHeight="1" x14ac:dyDescent="0.25">
      <c r="A188" s="75"/>
      <c r="B188" s="210" t="s">
        <v>268</v>
      </c>
      <c r="C188" s="201">
        <v>9857062.3114999998</v>
      </c>
      <c r="D188" s="201">
        <v>778839.61230000004</v>
      </c>
      <c r="E188" s="202">
        <v>1831.258</v>
      </c>
      <c r="F188" s="83">
        <v>3620</v>
      </c>
      <c r="G188" s="107">
        <f t="shared" si="66"/>
        <v>20</v>
      </c>
      <c r="H188" s="118">
        <f t="shared" si="61"/>
        <v>1831.258</v>
      </c>
      <c r="I188" s="77">
        <f t="shared" si="64"/>
        <v>4.6296296296296298E-4</v>
      </c>
      <c r="J188" s="77">
        <f t="shared" si="67"/>
        <v>3.5200000000000002E-2</v>
      </c>
      <c r="K188" s="77">
        <f t="shared" si="68"/>
        <v>9.7264640000000011E-4</v>
      </c>
      <c r="L188" s="77">
        <f t="shared" si="69"/>
        <v>0.47598280625205924</v>
      </c>
      <c r="M188" s="77">
        <v>150</v>
      </c>
      <c r="N188" s="77">
        <f t="shared" si="70"/>
        <v>0.16041288834520079</v>
      </c>
      <c r="O188" s="77">
        <f t="shared" si="71"/>
        <v>1.1547381847481416E-2</v>
      </c>
      <c r="P188" s="93">
        <f t="shared" si="62"/>
        <v>1859.2170000000001</v>
      </c>
      <c r="Q188" s="78">
        <f t="shared" si="72"/>
        <v>1859.2170000000001</v>
      </c>
      <c r="R188" s="78">
        <f t="shared" si="73"/>
        <v>1859.2054526181525</v>
      </c>
      <c r="S188" s="79">
        <f t="shared" si="74"/>
        <v>7.1500000000014555E-3</v>
      </c>
      <c r="T188" s="78">
        <f t="shared" si="75"/>
        <v>1830.258</v>
      </c>
      <c r="U188" s="78">
        <f>1</f>
        <v>1</v>
      </c>
      <c r="V188" s="78">
        <f t="shared" si="76"/>
        <v>28.947452618152511</v>
      </c>
      <c r="W188" s="77">
        <f t="shared" si="77"/>
        <v>28.95900000000006</v>
      </c>
      <c r="X188" s="75"/>
      <c r="Y188" s="75"/>
      <c r="Z188" s="80"/>
      <c r="AA188" s="80"/>
      <c r="AB188" s="2"/>
      <c r="AC188" s="81">
        <f t="shared" si="65"/>
        <v>40</v>
      </c>
      <c r="AD188" s="81">
        <f t="shared" si="78"/>
        <v>35.200000000000003</v>
      </c>
      <c r="AE188" s="81">
        <f t="shared" si="63"/>
        <v>2.4</v>
      </c>
      <c r="AF188" s="82" t="str">
        <f t="shared" si="63"/>
        <v>PN10</v>
      </c>
      <c r="AG188" s="52"/>
    </row>
    <row r="189" spans="1:33" ht="17.25" customHeight="1" x14ac:dyDescent="0.25">
      <c r="A189" s="75"/>
      <c r="B189" s="210" t="s">
        <v>269</v>
      </c>
      <c r="C189" s="201">
        <v>9857079.0420999993</v>
      </c>
      <c r="D189" s="201">
        <v>778850.57070000004</v>
      </c>
      <c r="E189" s="202">
        <v>1831.3820000000001</v>
      </c>
      <c r="F189" s="91">
        <v>3640</v>
      </c>
      <c r="G189" s="76">
        <f t="shared" si="66"/>
        <v>20</v>
      </c>
      <c r="H189" s="118">
        <f t="shared" si="61"/>
        <v>1831.3820000000001</v>
      </c>
      <c r="I189" s="77">
        <f t="shared" si="64"/>
        <v>4.6296296296296298E-4</v>
      </c>
      <c r="J189" s="77">
        <f t="shared" si="67"/>
        <v>3.5200000000000002E-2</v>
      </c>
      <c r="K189" s="77">
        <f t="shared" si="68"/>
        <v>9.7264640000000011E-4</v>
      </c>
      <c r="L189" s="77">
        <f t="shared" si="69"/>
        <v>0.47598280625205924</v>
      </c>
      <c r="M189" s="77">
        <v>150</v>
      </c>
      <c r="N189" s="77">
        <f t="shared" si="70"/>
        <v>0.16041288834520079</v>
      </c>
      <c r="O189" s="77">
        <f t="shared" si="71"/>
        <v>1.1547381847481416E-2</v>
      </c>
      <c r="P189" s="93">
        <f t="shared" si="62"/>
        <v>1859.2170000000001</v>
      </c>
      <c r="Q189" s="78">
        <f t="shared" si="72"/>
        <v>1859.2170000000001</v>
      </c>
      <c r="R189" s="78">
        <f t="shared" si="73"/>
        <v>1859.2054526181525</v>
      </c>
      <c r="S189" s="79">
        <f t="shared" si="74"/>
        <v>6.200000000001182E-3</v>
      </c>
      <c r="T189" s="78">
        <f t="shared" si="75"/>
        <v>1830.3820000000001</v>
      </c>
      <c r="U189" s="78">
        <f>1</f>
        <v>1</v>
      </c>
      <c r="V189" s="78">
        <f t="shared" si="76"/>
        <v>28.823452618152487</v>
      </c>
      <c r="W189" s="77">
        <f t="shared" si="77"/>
        <v>28.835000000000036</v>
      </c>
      <c r="X189" s="75"/>
      <c r="Y189" s="75"/>
      <c r="Z189" s="80"/>
      <c r="AA189" s="80"/>
      <c r="AB189" s="2"/>
      <c r="AC189" s="81">
        <f t="shared" si="65"/>
        <v>40</v>
      </c>
      <c r="AD189" s="81">
        <f t="shared" si="78"/>
        <v>35.200000000000003</v>
      </c>
      <c r="AE189" s="81">
        <f t="shared" si="63"/>
        <v>2.4</v>
      </c>
      <c r="AF189" s="82" t="str">
        <f t="shared" si="63"/>
        <v>PN10</v>
      </c>
      <c r="AG189" s="52"/>
    </row>
    <row r="190" spans="1:33" ht="17.25" customHeight="1" x14ac:dyDescent="0.25">
      <c r="A190" s="75"/>
      <c r="B190" s="210" t="s">
        <v>270</v>
      </c>
      <c r="C190" s="201">
        <v>9857095.7727000006</v>
      </c>
      <c r="D190" s="201">
        <v>778861.52910000004</v>
      </c>
      <c r="E190" s="202">
        <v>1831.604</v>
      </c>
      <c r="F190" s="83">
        <v>3660</v>
      </c>
      <c r="G190" s="107">
        <f t="shared" si="66"/>
        <v>20</v>
      </c>
      <c r="H190" s="118">
        <f t="shared" si="61"/>
        <v>1831.604</v>
      </c>
      <c r="I190" s="99">
        <f t="shared" si="64"/>
        <v>4.6296296296296298E-4</v>
      </c>
      <c r="J190" s="99">
        <f t="shared" si="67"/>
        <v>3.5200000000000002E-2</v>
      </c>
      <c r="K190" s="99">
        <f t="shared" si="68"/>
        <v>9.7264640000000011E-4</v>
      </c>
      <c r="L190" s="77">
        <f t="shared" si="69"/>
        <v>0.47598280625205924</v>
      </c>
      <c r="M190" s="77">
        <v>150</v>
      </c>
      <c r="N190" s="77">
        <f t="shared" si="70"/>
        <v>0.16041288834520079</v>
      </c>
      <c r="O190" s="77">
        <f t="shared" si="71"/>
        <v>1.1547381847481416E-2</v>
      </c>
      <c r="P190" s="93">
        <f t="shared" si="62"/>
        <v>1859.2170000000001</v>
      </c>
      <c r="Q190" s="78">
        <f t="shared" si="72"/>
        <v>1859.2170000000001</v>
      </c>
      <c r="R190" s="78">
        <f t="shared" si="73"/>
        <v>1859.2054526181525</v>
      </c>
      <c r="S190" s="79">
        <f t="shared" si="74"/>
        <v>1.1099999999999E-2</v>
      </c>
      <c r="T190" s="78">
        <f t="shared" si="75"/>
        <v>1830.604</v>
      </c>
      <c r="U190" s="78">
        <f>1</f>
        <v>1</v>
      </c>
      <c r="V190" s="78">
        <f t="shared" si="76"/>
        <v>28.601452618152507</v>
      </c>
      <c r="W190" s="77">
        <f t="shared" si="77"/>
        <v>28.613000000000056</v>
      </c>
      <c r="X190" s="75"/>
      <c r="Y190" s="75"/>
      <c r="Z190" s="80"/>
      <c r="AA190" s="80"/>
      <c r="AB190" s="2"/>
      <c r="AC190" s="81">
        <f t="shared" si="65"/>
        <v>40</v>
      </c>
      <c r="AD190" s="105">
        <f t="shared" si="78"/>
        <v>35.200000000000003</v>
      </c>
      <c r="AE190" s="105">
        <f t="shared" si="63"/>
        <v>2.4</v>
      </c>
      <c r="AF190" s="82" t="str">
        <f t="shared" si="63"/>
        <v>PN10</v>
      </c>
      <c r="AG190" s="52"/>
    </row>
    <row r="191" spans="1:33" ht="17.25" customHeight="1" x14ac:dyDescent="0.25">
      <c r="A191" s="75"/>
      <c r="B191" s="210" t="s">
        <v>271</v>
      </c>
      <c r="C191" s="201">
        <v>9857112.5033999998</v>
      </c>
      <c r="D191" s="201">
        <v>778872.48750000005</v>
      </c>
      <c r="E191" s="202">
        <v>1831.894</v>
      </c>
      <c r="F191" s="91">
        <v>3680</v>
      </c>
      <c r="G191" s="76">
        <f t="shared" si="66"/>
        <v>20</v>
      </c>
      <c r="H191" s="118">
        <f t="shared" si="61"/>
        <v>1831.894</v>
      </c>
      <c r="I191" s="77">
        <f t="shared" si="64"/>
        <v>4.6296296296296298E-4</v>
      </c>
      <c r="J191" s="77">
        <f t="shared" si="67"/>
        <v>3.5200000000000002E-2</v>
      </c>
      <c r="K191" s="77">
        <f t="shared" si="68"/>
        <v>9.7264640000000011E-4</v>
      </c>
      <c r="L191" s="77">
        <f t="shared" si="69"/>
        <v>0.47598280625205924</v>
      </c>
      <c r="M191" s="99">
        <v>150</v>
      </c>
      <c r="N191" s="77">
        <f t="shared" si="70"/>
        <v>0.16041288834520079</v>
      </c>
      <c r="O191" s="77">
        <f t="shared" si="71"/>
        <v>1.1547381847481416E-2</v>
      </c>
      <c r="P191" s="93">
        <f t="shared" si="62"/>
        <v>1859.2170000000001</v>
      </c>
      <c r="Q191" s="78">
        <f t="shared" si="72"/>
        <v>1859.2170000000001</v>
      </c>
      <c r="R191" s="78">
        <f t="shared" si="73"/>
        <v>1859.2054526181525</v>
      </c>
      <c r="S191" s="79">
        <f t="shared" si="74"/>
        <v>1.4499999999998181E-2</v>
      </c>
      <c r="T191" s="78">
        <f t="shared" si="75"/>
        <v>1830.894</v>
      </c>
      <c r="U191" s="78">
        <f>1</f>
        <v>1</v>
      </c>
      <c r="V191" s="78">
        <f t="shared" si="76"/>
        <v>28.311452618152543</v>
      </c>
      <c r="W191" s="77">
        <f t="shared" si="77"/>
        <v>28.323000000000093</v>
      </c>
      <c r="X191" s="75"/>
      <c r="Y191" s="75"/>
      <c r="Z191" s="80"/>
      <c r="AA191" s="80"/>
      <c r="AB191" s="2"/>
      <c r="AC191" s="81">
        <f t="shared" si="65"/>
        <v>40</v>
      </c>
      <c r="AD191" s="81">
        <f t="shared" si="78"/>
        <v>35.200000000000003</v>
      </c>
      <c r="AE191" s="81">
        <f t="shared" si="63"/>
        <v>2.4</v>
      </c>
      <c r="AF191" s="82" t="str">
        <f t="shared" si="63"/>
        <v>PN10</v>
      </c>
      <c r="AG191" s="52"/>
    </row>
    <row r="192" spans="1:33" ht="17.25" customHeight="1" x14ac:dyDescent="0.25">
      <c r="A192" s="75"/>
      <c r="B192" s="210" t="s">
        <v>272</v>
      </c>
      <c r="C192" s="201">
        <v>9857129.2339999992</v>
      </c>
      <c r="D192" s="201">
        <v>778883.44579999999</v>
      </c>
      <c r="E192" s="202">
        <v>1832.1859999999999</v>
      </c>
      <c r="F192" s="83">
        <v>3700</v>
      </c>
      <c r="G192" s="107">
        <f t="shared" si="66"/>
        <v>20</v>
      </c>
      <c r="H192" s="118">
        <f t="shared" si="61"/>
        <v>1832.1859999999999</v>
      </c>
      <c r="I192" s="77">
        <f t="shared" si="64"/>
        <v>4.6296296296296298E-4</v>
      </c>
      <c r="J192" s="77">
        <f t="shared" si="67"/>
        <v>3.5200000000000002E-2</v>
      </c>
      <c r="K192" s="77">
        <f t="shared" si="68"/>
        <v>9.7264640000000011E-4</v>
      </c>
      <c r="L192" s="77">
        <f t="shared" si="69"/>
        <v>0.47598280625205924</v>
      </c>
      <c r="M192" s="77">
        <v>150</v>
      </c>
      <c r="N192" s="77">
        <f t="shared" si="70"/>
        <v>0.16041288834520079</v>
      </c>
      <c r="O192" s="77">
        <f t="shared" si="71"/>
        <v>1.1547381847481416E-2</v>
      </c>
      <c r="P192" s="93">
        <f t="shared" si="62"/>
        <v>1859.2170000000001</v>
      </c>
      <c r="Q192" s="78">
        <f t="shared" si="72"/>
        <v>1859.2170000000001</v>
      </c>
      <c r="R192" s="78">
        <f t="shared" si="73"/>
        <v>1859.2054526181525</v>
      </c>
      <c r="S192" s="79">
        <f t="shared" si="74"/>
        <v>1.4599999999995816E-2</v>
      </c>
      <c r="T192" s="78">
        <f t="shared" si="75"/>
        <v>1831.1859999999999</v>
      </c>
      <c r="U192" s="78">
        <f>1</f>
        <v>1</v>
      </c>
      <c r="V192" s="78">
        <f t="shared" si="76"/>
        <v>28.019452618152627</v>
      </c>
      <c r="W192" s="77">
        <f t="shared" si="77"/>
        <v>28.031000000000176</v>
      </c>
      <c r="X192" s="75"/>
      <c r="Y192" s="75"/>
      <c r="Z192" s="80"/>
      <c r="AA192" s="80"/>
      <c r="AB192" s="2"/>
      <c r="AC192" s="81">
        <f t="shared" si="65"/>
        <v>40</v>
      </c>
      <c r="AD192" s="81">
        <f t="shared" si="78"/>
        <v>35.200000000000003</v>
      </c>
      <c r="AE192" s="81">
        <f t="shared" si="63"/>
        <v>2.4</v>
      </c>
      <c r="AF192" s="82" t="str">
        <f t="shared" si="63"/>
        <v>PN10</v>
      </c>
      <c r="AG192" s="52"/>
    </row>
    <row r="193" spans="1:33" ht="17.25" customHeight="1" x14ac:dyDescent="0.25">
      <c r="A193" s="75"/>
      <c r="B193" s="210" t="s">
        <v>273</v>
      </c>
      <c r="C193" s="201">
        <v>9857145.9646000005</v>
      </c>
      <c r="D193" s="201">
        <v>778894.40419999999</v>
      </c>
      <c r="E193" s="202">
        <v>1832.5150000000001</v>
      </c>
      <c r="F193" s="91">
        <v>3720</v>
      </c>
      <c r="G193" s="76">
        <f t="shared" si="66"/>
        <v>20</v>
      </c>
      <c r="H193" s="118">
        <f t="shared" si="61"/>
        <v>1832.5150000000001</v>
      </c>
      <c r="I193" s="77">
        <f t="shared" si="64"/>
        <v>4.6296296296296298E-4</v>
      </c>
      <c r="J193" s="99">
        <f t="shared" si="67"/>
        <v>3.5200000000000002E-2</v>
      </c>
      <c r="K193" s="99">
        <f t="shared" si="68"/>
        <v>9.7264640000000011E-4</v>
      </c>
      <c r="L193" s="77">
        <f t="shared" si="69"/>
        <v>0.47598280625205924</v>
      </c>
      <c r="M193" s="77">
        <v>150</v>
      </c>
      <c r="N193" s="77">
        <f t="shared" si="70"/>
        <v>0.16041288834520079</v>
      </c>
      <c r="O193" s="77">
        <f t="shared" si="71"/>
        <v>1.1547381847481416E-2</v>
      </c>
      <c r="P193" s="93">
        <f t="shared" si="62"/>
        <v>1859.2170000000001</v>
      </c>
      <c r="Q193" s="78">
        <f t="shared" si="72"/>
        <v>1859.2170000000001</v>
      </c>
      <c r="R193" s="78">
        <f t="shared" si="73"/>
        <v>1859.2054526181525</v>
      </c>
      <c r="S193" s="79">
        <f t="shared" si="74"/>
        <v>1.6450000000008912E-2</v>
      </c>
      <c r="T193" s="78">
        <f t="shared" si="75"/>
        <v>1831.5150000000001</v>
      </c>
      <c r="U193" s="78">
        <f>1</f>
        <v>1</v>
      </c>
      <c r="V193" s="78">
        <f t="shared" si="76"/>
        <v>27.690452618152449</v>
      </c>
      <c r="W193" s="77">
        <f t="shared" si="77"/>
        <v>27.701999999999998</v>
      </c>
      <c r="X193" s="75"/>
      <c r="Y193" s="75"/>
      <c r="Z193" s="80"/>
      <c r="AA193" s="80"/>
      <c r="AB193" s="2"/>
      <c r="AC193" s="81">
        <f t="shared" si="65"/>
        <v>40</v>
      </c>
      <c r="AD193" s="105">
        <f t="shared" si="78"/>
        <v>35.200000000000003</v>
      </c>
      <c r="AE193" s="105">
        <f t="shared" si="63"/>
        <v>2.4</v>
      </c>
      <c r="AF193" s="82" t="str">
        <f t="shared" si="63"/>
        <v>PN10</v>
      </c>
      <c r="AG193" s="52"/>
    </row>
    <row r="194" spans="1:33" ht="17.25" customHeight="1" x14ac:dyDescent="0.25">
      <c r="A194" s="75"/>
      <c r="B194" s="210" t="s">
        <v>274</v>
      </c>
      <c r="C194" s="201">
        <v>9857162.6952999998</v>
      </c>
      <c r="D194" s="201">
        <v>778905.36259999999</v>
      </c>
      <c r="E194" s="202">
        <v>1832.681</v>
      </c>
      <c r="F194" s="83">
        <v>3740</v>
      </c>
      <c r="G194" s="107">
        <f t="shared" si="66"/>
        <v>20</v>
      </c>
      <c r="H194" s="118">
        <f t="shared" si="61"/>
        <v>1832.681</v>
      </c>
      <c r="I194" s="77">
        <f t="shared" si="64"/>
        <v>4.6296296296296298E-4</v>
      </c>
      <c r="J194" s="77">
        <f t="shared" si="67"/>
        <v>3.5200000000000002E-2</v>
      </c>
      <c r="K194" s="77">
        <f t="shared" si="68"/>
        <v>9.7264640000000011E-4</v>
      </c>
      <c r="L194" s="77">
        <f t="shared" si="69"/>
        <v>0.47598280625205924</v>
      </c>
      <c r="M194" s="77">
        <v>150</v>
      </c>
      <c r="N194" s="77">
        <f t="shared" si="70"/>
        <v>0.16041288834520079</v>
      </c>
      <c r="O194" s="77">
        <f t="shared" si="71"/>
        <v>1.1547381847481416E-2</v>
      </c>
      <c r="P194" s="93">
        <f t="shared" si="62"/>
        <v>1859.2170000000001</v>
      </c>
      <c r="Q194" s="78">
        <f t="shared" si="72"/>
        <v>1859.2170000000001</v>
      </c>
      <c r="R194" s="78">
        <f t="shared" si="73"/>
        <v>1859.2054526181525</v>
      </c>
      <c r="S194" s="79">
        <f t="shared" si="74"/>
        <v>8.299999999996999E-3</v>
      </c>
      <c r="T194" s="78">
        <f t="shared" si="75"/>
        <v>1831.681</v>
      </c>
      <c r="U194" s="78">
        <f>1</f>
        <v>1</v>
      </c>
      <c r="V194" s="78">
        <f t="shared" si="76"/>
        <v>27.524452618152509</v>
      </c>
      <c r="W194" s="77">
        <f t="shared" si="77"/>
        <v>27.536000000000058</v>
      </c>
      <c r="X194" s="75"/>
      <c r="Y194" s="75"/>
      <c r="Z194" s="80"/>
      <c r="AA194" s="80"/>
      <c r="AB194" s="2"/>
      <c r="AC194" s="81">
        <f t="shared" si="65"/>
        <v>40</v>
      </c>
      <c r="AD194" s="81">
        <f t="shared" si="78"/>
        <v>35.200000000000003</v>
      </c>
      <c r="AE194" s="81">
        <f t="shared" si="63"/>
        <v>2.4</v>
      </c>
      <c r="AF194" s="82" t="str">
        <f t="shared" si="63"/>
        <v>PN10</v>
      </c>
      <c r="AG194" s="52"/>
    </row>
    <row r="195" spans="1:33" ht="17.25" customHeight="1" x14ac:dyDescent="0.25">
      <c r="A195" s="75"/>
      <c r="B195" s="210" t="s">
        <v>275</v>
      </c>
      <c r="C195" s="201">
        <v>9857179.4258999992</v>
      </c>
      <c r="D195" s="201">
        <v>778916.321</v>
      </c>
      <c r="E195" s="202">
        <v>1832.819</v>
      </c>
      <c r="F195" s="91">
        <v>3760</v>
      </c>
      <c r="G195" s="76">
        <f t="shared" si="66"/>
        <v>20</v>
      </c>
      <c r="H195" s="118">
        <f t="shared" si="61"/>
        <v>1832.819</v>
      </c>
      <c r="I195" s="77">
        <f t="shared" si="64"/>
        <v>4.6296296296296298E-4</v>
      </c>
      <c r="J195" s="77">
        <f t="shared" si="67"/>
        <v>3.5200000000000002E-2</v>
      </c>
      <c r="K195" s="77">
        <f t="shared" si="68"/>
        <v>9.7264640000000011E-4</v>
      </c>
      <c r="L195" s="77">
        <f t="shared" si="69"/>
        <v>0.47598280625205924</v>
      </c>
      <c r="M195" s="77">
        <v>150</v>
      </c>
      <c r="N195" s="77">
        <f t="shared" si="70"/>
        <v>0.16041288834520079</v>
      </c>
      <c r="O195" s="77">
        <f t="shared" si="71"/>
        <v>1.1547381847481416E-2</v>
      </c>
      <c r="P195" s="93">
        <f t="shared" si="62"/>
        <v>1859.2170000000001</v>
      </c>
      <c r="Q195" s="78">
        <f t="shared" si="72"/>
        <v>1859.2170000000001</v>
      </c>
      <c r="R195" s="78">
        <f t="shared" si="73"/>
        <v>1859.2054526181525</v>
      </c>
      <c r="S195" s="79">
        <f t="shared" si="74"/>
        <v>6.8999999999959979E-3</v>
      </c>
      <c r="T195" s="78">
        <f t="shared" si="75"/>
        <v>1831.819</v>
      </c>
      <c r="U195" s="78">
        <f>1</f>
        <v>1</v>
      </c>
      <c r="V195" s="78">
        <f t="shared" si="76"/>
        <v>27.386452618152589</v>
      </c>
      <c r="W195" s="77">
        <f t="shared" si="77"/>
        <v>27.398000000000138</v>
      </c>
      <c r="X195" s="75"/>
      <c r="Y195" s="75"/>
      <c r="Z195" s="80"/>
      <c r="AA195" s="80"/>
      <c r="AB195" s="2"/>
      <c r="AC195" s="81">
        <f t="shared" si="65"/>
        <v>40</v>
      </c>
      <c r="AD195" s="81">
        <f t="shared" si="78"/>
        <v>35.200000000000003</v>
      </c>
      <c r="AE195" s="81">
        <f t="shared" si="63"/>
        <v>2.4</v>
      </c>
      <c r="AF195" s="82" t="str">
        <f t="shared" si="63"/>
        <v>PN10</v>
      </c>
      <c r="AG195" s="52"/>
    </row>
    <row r="196" spans="1:33" ht="17.25" customHeight="1" x14ac:dyDescent="0.25">
      <c r="A196" s="75"/>
      <c r="B196" s="210" t="s">
        <v>276</v>
      </c>
      <c r="C196" s="201">
        <v>9857196.1565000005</v>
      </c>
      <c r="D196" s="201">
        <v>778927.27930000005</v>
      </c>
      <c r="E196" s="202">
        <v>1832.9549999999999</v>
      </c>
      <c r="F196" s="83">
        <v>3780</v>
      </c>
      <c r="G196" s="107">
        <f t="shared" si="66"/>
        <v>20</v>
      </c>
      <c r="H196" s="118">
        <f t="shared" si="61"/>
        <v>1832.9549999999999</v>
      </c>
      <c r="I196" s="77">
        <f t="shared" si="64"/>
        <v>4.6296296296296298E-4</v>
      </c>
      <c r="J196" s="99">
        <f t="shared" si="67"/>
        <v>3.5200000000000002E-2</v>
      </c>
      <c r="K196" s="99">
        <f t="shared" si="68"/>
        <v>9.7264640000000011E-4</v>
      </c>
      <c r="L196" s="77">
        <f t="shared" si="69"/>
        <v>0.47598280625205924</v>
      </c>
      <c r="M196" s="99">
        <v>150</v>
      </c>
      <c r="N196" s="77">
        <f t="shared" si="70"/>
        <v>0.16041288834520079</v>
      </c>
      <c r="O196" s="77">
        <f t="shared" si="71"/>
        <v>1.1547381847481416E-2</v>
      </c>
      <c r="P196" s="93">
        <f t="shared" si="62"/>
        <v>1859.2170000000001</v>
      </c>
      <c r="Q196" s="78">
        <f t="shared" si="72"/>
        <v>1859.2170000000001</v>
      </c>
      <c r="R196" s="78">
        <f t="shared" si="73"/>
        <v>1859.2054526181525</v>
      </c>
      <c r="S196" s="79">
        <f t="shared" si="74"/>
        <v>6.7999999999983629E-3</v>
      </c>
      <c r="T196" s="78">
        <f t="shared" si="75"/>
        <v>1831.9549999999999</v>
      </c>
      <c r="U196" s="78">
        <f>1</f>
        <v>1</v>
      </c>
      <c r="V196" s="78">
        <f t="shared" si="76"/>
        <v>27.250452618152622</v>
      </c>
      <c r="W196" s="77">
        <f t="shared" si="77"/>
        <v>27.262000000000171</v>
      </c>
      <c r="X196" s="75"/>
      <c r="Y196" s="75"/>
      <c r="Z196" s="80"/>
      <c r="AA196" s="80"/>
      <c r="AB196" s="2"/>
      <c r="AC196" s="81">
        <f t="shared" si="65"/>
        <v>40</v>
      </c>
      <c r="AD196" s="105">
        <f t="shared" si="78"/>
        <v>35.200000000000003</v>
      </c>
      <c r="AE196" s="105">
        <f t="shared" si="63"/>
        <v>2.4</v>
      </c>
      <c r="AF196" s="82" t="str">
        <f t="shared" si="63"/>
        <v>PN10</v>
      </c>
      <c r="AG196" s="52"/>
    </row>
    <row r="197" spans="1:33" ht="17.25" customHeight="1" x14ac:dyDescent="0.25">
      <c r="A197" s="75"/>
      <c r="B197" s="210" t="s">
        <v>277</v>
      </c>
      <c r="C197" s="201">
        <v>9857212.8871999998</v>
      </c>
      <c r="D197" s="201">
        <v>778938.23770000006</v>
      </c>
      <c r="E197" s="202">
        <v>1833.126</v>
      </c>
      <c r="F197" s="91">
        <v>3800</v>
      </c>
      <c r="G197" s="76">
        <f t="shared" si="66"/>
        <v>20</v>
      </c>
      <c r="H197" s="118">
        <f t="shared" si="61"/>
        <v>1833.126</v>
      </c>
      <c r="I197" s="77">
        <f t="shared" si="64"/>
        <v>4.6296296296296298E-4</v>
      </c>
      <c r="J197" s="77">
        <f t="shared" si="67"/>
        <v>3.5200000000000002E-2</v>
      </c>
      <c r="K197" s="77">
        <f t="shared" si="68"/>
        <v>9.7264640000000011E-4</v>
      </c>
      <c r="L197" s="77">
        <f t="shared" si="69"/>
        <v>0.47598280625205924</v>
      </c>
      <c r="M197" s="77">
        <v>150</v>
      </c>
      <c r="N197" s="77">
        <f t="shared" si="70"/>
        <v>0.16041288834520079</v>
      </c>
      <c r="O197" s="77">
        <f t="shared" si="71"/>
        <v>1.1547381847481416E-2</v>
      </c>
      <c r="P197" s="93">
        <f t="shared" si="62"/>
        <v>1859.2170000000001</v>
      </c>
      <c r="Q197" s="78">
        <f t="shared" si="72"/>
        <v>1859.2170000000001</v>
      </c>
      <c r="R197" s="78">
        <f t="shared" si="73"/>
        <v>1859.2054526181525</v>
      </c>
      <c r="S197" s="79">
        <f t="shared" si="74"/>
        <v>8.5500000000024549E-3</v>
      </c>
      <c r="T197" s="78">
        <f t="shared" si="75"/>
        <v>1832.126</v>
      </c>
      <c r="U197" s="78">
        <f>1</f>
        <v>1</v>
      </c>
      <c r="V197" s="78">
        <f t="shared" si="76"/>
        <v>27.079452618152573</v>
      </c>
      <c r="W197" s="77">
        <f t="shared" si="77"/>
        <v>27.091000000000122</v>
      </c>
      <c r="X197" s="75"/>
      <c r="Y197" s="75"/>
      <c r="Z197" s="80"/>
      <c r="AA197" s="80"/>
      <c r="AB197" s="2"/>
      <c r="AC197" s="81">
        <f t="shared" si="65"/>
        <v>40</v>
      </c>
      <c r="AD197" s="81">
        <f t="shared" si="78"/>
        <v>35.200000000000003</v>
      </c>
      <c r="AE197" s="81">
        <f t="shared" si="63"/>
        <v>2.4</v>
      </c>
      <c r="AF197" s="82" t="str">
        <f t="shared" si="63"/>
        <v>PN10</v>
      </c>
      <c r="AG197" s="52"/>
    </row>
    <row r="198" spans="1:33" ht="17.25" customHeight="1" x14ac:dyDescent="0.25">
      <c r="A198" s="75"/>
      <c r="B198" s="210" t="s">
        <v>278</v>
      </c>
      <c r="C198" s="201">
        <v>9857229.6177999992</v>
      </c>
      <c r="D198" s="201">
        <v>778949.19609999994</v>
      </c>
      <c r="E198" s="202">
        <v>1833.329</v>
      </c>
      <c r="F198" s="83">
        <v>3820</v>
      </c>
      <c r="G198" s="107">
        <f t="shared" si="66"/>
        <v>20</v>
      </c>
      <c r="H198" s="118">
        <f t="shared" si="61"/>
        <v>1833.329</v>
      </c>
      <c r="I198" s="77">
        <f t="shared" si="64"/>
        <v>4.6296296296296298E-4</v>
      </c>
      <c r="J198" s="77">
        <f t="shared" si="67"/>
        <v>3.5200000000000002E-2</v>
      </c>
      <c r="K198" s="77">
        <f t="shared" si="68"/>
        <v>9.7264640000000011E-4</v>
      </c>
      <c r="L198" s="77">
        <f t="shared" si="69"/>
        <v>0.47598280625205924</v>
      </c>
      <c r="M198" s="77">
        <v>150</v>
      </c>
      <c r="N198" s="77">
        <f t="shared" si="70"/>
        <v>0.16041288834520079</v>
      </c>
      <c r="O198" s="77">
        <f t="shared" si="71"/>
        <v>1.1547381847481416E-2</v>
      </c>
      <c r="P198" s="93">
        <f t="shared" si="62"/>
        <v>1859.2170000000001</v>
      </c>
      <c r="Q198" s="78">
        <f t="shared" si="72"/>
        <v>1859.2170000000001</v>
      </c>
      <c r="R198" s="78">
        <f t="shared" si="73"/>
        <v>1859.2054526181525</v>
      </c>
      <c r="S198" s="79">
        <f t="shared" si="74"/>
        <v>1.0149999999998726E-2</v>
      </c>
      <c r="T198" s="78">
        <f t="shared" si="75"/>
        <v>1832.329</v>
      </c>
      <c r="U198" s="78">
        <f>1</f>
        <v>1</v>
      </c>
      <c r="V198" s="78">
        <f t="shared" si="76"/>
        <v>26.876452618152598</v>
      </c>
      <c r="W198" s="77">
        <f t="shared" si="77"/>
        <v>26.888000000000147</v>
      </c>
      <c r="X198" s="75"/>
      <c r="Y198" s="75"/>
      <c r="Z198" s="80"/>
      <c r="AA198" s="80"/>
      <c r="AB198" s="2"/>
      <c r="AC198" s="81">
        <f t="shared" si="65"/>
        <v>40</v>
      </c>
      <c r="AD198" s="81">
        <f t="shared" si="78"/>
        <v>35.200000000000003</v>
      </c>
      <c r="AE198" s="81">
        <f t="shared" si="63"/>
        <v>2.4</v>
      </c>
      <c r="AF198" s="82" t="str">
        <f t="shared" si="63"/>
        <v>PN10</v>
      </c>
      <c r="AG198" s="52"/>
    </row>
    <row r="199" spans="1:33" ht="17.25" customHeight="1" x14ac:dyDescent="0.25">
      <c r="A199" s="75"/>
      <c r="B199" s="210" t="s">
        <v>279</v>
      </c>
      <c r="C199" s="201">
        <v>9857242.5141000003</v>
      </c>
      <c r="D199" s="201">
        <v>778963.78630000004</v>
      </c>
      <c r="E199" s="202">
        <v>1833.5219999999999</v>
      </c>
      <c r="F199" s="91">
        <v>3840</v>
      </c>
      <c r="G199" s="76">
        <f t="shared" si="66"/>
        <v>20</v>
      </c>
      <c r="H199" s="118">
        <f t="shared" ref="H199:H203" si="79">E199</f>
        <v>1833.5219999999999</v>
      </c>
      <c r="I199" s="77">
        <f t="shared" si="64"/>
        <v>4.6296296296296298E-4</v>
      </c>
      <c r="J199" s="99">
        <f t="shared" si="67"/>
        <v>3.5200000000000002E-2</v>
      </c>
      <c r="K199" s="99">
        <f t="shared" si="68"/>
        <v>9.7264640000000011E-4</v>
      </c>
      <c r="L199" s="77">
        <f t="shared" si="69"/>
        <v>0.47598280625205924</v>
      </c>
      <c r="M199" s="77">
        <v>150</v>
      </c>
      <c r="N199" s="77">
        <f t="shared" si="70"/>
        <v>0.16041288834520079</v>
      </c>
      <c r="O199" s="77">
        <f t="shared" si="71"/>
        <v>1.1547381847481416E-2</v>
      </c>
      <c r="P199" s="93">
        <f t="shared" si="62"/>
        <v>1859.2170000000001</v>
      </c>
      <c r="Q199" s="78">
        <f t="shared" si="72"/>
        <v>1859.2170000000001</v>
      </c>
      <c r="R199" s="78">
        <f t="shared" si="73"/>
        <v>1859.2054526181525</v>
      </c>
      <c r="S199" s="79">
        <f t="shared" si="74"/>
        <v>9.6499999999991818E-3</v>
      </c>
      <c r="T199" s="78">
        <f t="shared" si="75"/>
        <v>1832.5219999999999</v>
      </c>
      <c r="U199" s="78">
        <f>1</f>
        <v>1</v>
      </c>
      <c r="V199" s="78">
        <f t="shared" si="76"/>
        <v>26.683452618152614</v>
      </c>
      <c r="W199" s="77">
        <f t="shared" si="77"/>
        <v>26.695000000000164</v>
      </c>
      <c r="X199" s="75"/>
      <c r="Y199" s="75"/>
      <c r="Z199" s="80"/>
      <c r="AA199" s="80"/>
      <c r="AB199" s="2"/>
      <c r="AC199" s="81">
        <f t="shared" si="65"/>
        <v>40</v>
      </c>
      <c r="AD199" s="105">
        <f t="shared" si="78"/>
        <v>35.200000000000003</v>
      </c>
      <c r="AE199" s="105">
        <f t="shared" si="63"/>
        <v>2.4</v>
      </c>
      <c r="AF199" s="82" t="str">
        <f t="shared" si="63"/>
        <v>PN10</v>
      </c>
      <c r="AG199" s="52"/>
    </row>
    <row r="200" spans="1:33" ht="17.25" customHeight="1" x14ac:dyDescent="0.25">
      <c r="A200" s="75"/>
      <c r="B200" s="210" t="s">
        <v>280</v>
      </c>
      <c r="C200" s="201">
        <v>9857250.1070000008</v>
      </c>
      <c r="D200" s="201">
        <v>778982.28890000004</v>
      </c>
      <c r="E200" s="202">
        <v>1833.7729999999999</v>
      </c>
      <c r="F200" s="83">
        <v>3860</v>
      </c>
      <c r="G200" s="107">
        <f t="shared" si="66"/>
        <v>20</v>
      </c>
      <c r="H200" s="118">
        <f t="shared" si="79"/>
        <v>1833.7729999999999</v>
      </c>
      <c r="I200" s="77">
        <f t="shared" si="64"/>
        <v>4.6296296296296298E-4</v>
      </c>
      <c r="J200" s="77">
        <f t="shared" si="67"/>
        <v>3.5200000000000002E-2</v>
      </c>
      <c r="K200" s="77">
        <f t="shared" si="68"/>
        <v>9.7264640000000011E-4</v>
      </c>
      <c r="L200" s="77">
        <f t="shared" si="69"/>
        <v>0.47598280625205924</v>
      </c>
      <c r="M200" s="77">
        <v>150</v>
      </c>
      <c r="N200" s="77">
        <f t="shared" si="70"/>
        <v>0.16041288834520079</v>
      </c>
      <c r="O200" s="77">
        <f t="shared" si="71"/>
        <v>1.1547381847481416E-2</v>
      </c>
      <c r="P200" s="93">
        <f t="shared" ref="P200:P203" si="80">P199</f>
        <v>1859.2170000000001</v>
      </c>
      <c r="Q200" s="78">
        <f t="shared" si="72"/>
        <v>1859.2170000000001</v>
      </c>
      <c r="R200" s="78">
        <f t="shared" si="73"/>
        <v>1859.2054526181525</v>
      </c>
      <c r="S200" s="79">
        <f t="shared" si="74"/>
        <v>1.2549999999998817E-2</v>
      </c>
      <c r="T200" s="78">
        <f t="shared" si="75"/>
        <v>1832.7729999999999</v>
      </c>
      <c r="U200" s="78">
        <f>1</f>
        <v>1</v>
      </c>
      <c r="V200" s="78">
        <f t="shared" si="76"/>
        <v>26.432452618152638</v>
      </c>
      <c r="W200" s="77">
        <f t="shared" si="77"/>
        <v>26.444000000000187</v>
      </c>
      <c r="X200" s="75"/>
      <c r="Y200" s="75"/>
      <c r="Z200" s="80"/>
      <c r="AA200" s="80"/>
      <c r="AB200" s="2"/>
      <c r="AC200" s="81">
        <f t="shared" si="65"/>
        <v>40</v>
      </c>
      <c r="AD200" s="81">
        <f t="shared" si="78"/>
        <v>35.200000000000003</v>
      </c>
      <c r="AE200" s="81">
        <f t="shared" ref="AE200:AF204" si="81">AE199</f>
        <v>2.4</v>
      </c>
      <c r="AF200" s="82" t="str">
        <f t="shared" si="81"/>
        <v>PN10</v>
      </c>
      <c r="AG200" s="52"/>
    </row>
    <row r="201" spans="1:33" ht="17.25" customHeight="1" x14ac:dyDescent="0.25">
      <c r="A201" s="75"/>
      <c r="B201" s="210" t="s">
        <v>281</v>
      </c>
      <c r="C201" s="201">
        <v>9857257.6997999996</v>
      </c>
      <c r="D201" s="201">
        <v>779000.7916</v>
      </c>
      <c r="E201" s="202">
        <v>1834.097</v>
      </c>
      <c r="F201" s="91">
        <v>3880</v>
      </c>
      <c r="G201" s="76">
        <f t="shared" si="66"/>
        <v>20</v>
      </c>
      <c r="H201" s="118">
        <f t="shared" si="79"/>
        <v>1834.097</v>
      </c>
      <c r="I201" s="77">
        <f t="shared" ref="I201:I203" si="82">I200-X200</f>
        <v>4.6296296296296298E-4</v>
      </c>
      <c r="J201" s="77">
        <f t="shared" si="67"/>
        <v>3.5200000000000002E-2</v>
      </c>
      <c r="K201" s="77">
        <f t="shared" si="68"/>
        <v>9.7264640000000011E-4</v>
      </c>
      <c r="L201" s="77">
        <f t="shared" si="69"/>
        <v>0.47598280625205924</v>
      </c>
      <c r="M201" s="99">
        <v>150</v>
      </c>
      <c r="N201" s="77">
        <f t="shared" si="70"/>
        <v>0.16041288834520079</v>
      </c>
      <c r="O201" s="77">
        <f t="shared" si="71"/>
        <v>1.1547381847481416E-2</v>
      </c>
      <c r="P201" s="93">
        <f t="shared" si="80"/>
        <v>1859.2170000000001</v>
      </c>
      <c r="Q201" s="78">
        <f t="shared" si="72"/>
        <v>1859.2170000000001</v>
      </c>
      <c r="R201" s="78">
        <f t="shared" si="73"/>
        <v>1859.2054526181525</v>
      </c>
      <c r="S201" s="79">
        <f t="shared" si="74"/>
        <v>1.6200000000003455E-2</v>
      </c>
      <c r="T201" s="78">
        <f t="shared" si="75"/>
        <v>1833.097</v>
      </c>
      <c r="U201" s="78">
        <f>1</f>
        <v>1</v>
      </c>
      <c r="V201" s="78">
        <f t="shared" si="76"/>
        <v>26.108452618152569</v>
      </c>
      <c r="W201" s="77">
        <f t="shared" si="77"/>
        <v>26.120000000000118</v>
      </c>
      <c r="X201" s="75"/>
      <c r="Y201" s="75"/>
      <c r="Z201" s="80"/>
      <c r="AA201" s="80"/>
      <c r="AB201" s="2"/>
      <c r="AC201" s="81">
        <f t="shared" ref="AC201:AC204" si="83">AC200</f>
        <v>40</v>
      </c>
      <c r="AD201" s="81">
        <f t="shared" si="78"/>
        <v>35.200000000000003</v>
      </c>
      <c r="AE201" s="81">
        <f t="shared" si="81"/>
        <v>2.4</v>
      </c>
      <c r="AF201" s="82" t="str">
        <f t="shared" si="81"/>
        <v>PN10</v>
      </c>
      <c r="AG201" s="52"/>
    </row>
    <row r="202" spans="1:33" ht="17.25" customHeight="1" x14ac:dyDescent="0.25">
      <c r="A202" s="75"/>
      <c r="B202" s="210" t="s">
        <v>282</v>
      </c>
      <c r="C202" s="201">
        <v>9857265.2927000001</v>
      </c>
      <c r="D202" s="201">
        <v>779019.29429999995</v>
      </c>
      <c r="E202" s="202">
        <v>1834.356</v>
      </c>
      <c r="F202" s="83">
        <v>3900</v>
      </c>
      <c r="G202" s="107">
        <f t="shared" si="66"/>
        <v>20</v>
      </c>
      <c r="H202" s="118">
        <f t="shared" si="79"/>
        <v>1834.356</v>
      </c>
      <c r="I202" s="77">
        <f t="shared" si="82"/>
        <v>4.6296296296296298E-4</v>
      </c>
      <c r="J202" s="99">
        <f t="shared" si="67"/>
        <v>3.5200000000000002E-2</v>
      </c>
      <c r="K202" s="99">
        <f t="shared" si="68"/>
        <v>9.7264640000000011E-4</v>
      </c>
      <c r="L202" s="77">
        <f t="shared" si="69"/>
        <v>0.47598280625205924</v>
      </c>
      <c r="M202" s="77">
        <v>150</v>
      </c>
      <c r="N202" s="77">
        <f t="shared" si="70"/>
        <v>0.16041288834520079</v>
      </c>
      <c r="O202" s="77">
        <f t="shared" si="71"/>
        <v>1.1547381847481416E-2</v>
      </c>
      <c r="P202" s="93">
        <f t="shared" si="80"/>
        <v>1859.2170000000001</v>
      </c>
      <c r="Q202" s="78">
        <f t="shared" si="72"/>
        <v>1859.2170000000001</v>
      </c>
      <c r="R202" s="78">
        <f t="shared" si="73"/>
        <v>1859.2054526181525</v>
      </c>
      <c r="S202" s="79">
        <f t="shared" si="74"/>
        <v>1.2950000000000728E-2</v>
      </c>
      <c r="T202" s="78">
        <f t="shared" si="75"/>
        <v>1833.356</v>
      </c>
      <c r="U202" s="78">
        <f>1</f>
        <v>1</v>
      </c>
      <c r="V202" s="78">
        <f t="shared" si="76"/>
        <v>25.849452618152554</v>
      </c>
      <c r="W202" s="77">
        <f t="shared" si="77"/>
        <v>25.861000000000104</v>
      </c>
      <c r="X202" s="75"/>
      <c r="Y202" s="75"/>
      <c r="Z202" s="80"/>
      <c r="AA202" s="80"/>
      <c r="AB202" s="2"/>
      <c r="AC202" s="81">
        <f t="shared" si="83"/>
        <v>40</v>
      </c>
      <c r="AD202" s="105">
        <f t="shared" si="78"/>
        <v>35.200000000000003</v>
      </c>
      <c r="AE202" s="105">
        <f t="shared" si="81"/>
        <v>2.4</v>
      </c>
      <c r="AF202" s="82" t="str">
        <f t="shared" si="81"/>
        <v>PN10</v>
      </c>
      <c r="AG202" s="52"/>
    </row>
    <row r="203" spans="1:33" ht="17.25" customHeight="1" x14ac:dyDescent="0.25">
      <c r="A203" s="75"/>
      <c r="B203" s="210" t="s">
        <v>353</v>
      </c>
      <c r="C203" s="201">
        <v>9857266.2224000003</v>
      </c>
      <c r="D203" s="201">
        <v>779021.55960000004</v>
      </c>
      <c r="E203" s="202">
        <v>1834.4</v>
      </c>
      <c r="F203" s="91">
        <v>3920</v>
      </c>
      <c r="G203" s="76">
        <f t="shared" si="66"/>
        <v>20</v>
      </c>
      <c r="H203" s="118">
        <f t="shared" si="79"/>
        <v>1834.4</v>
      </c>
      <c r="I203" s="77">
        <f t="shared" si="82"/>
        <v>4.6296296296296298E-4</v>
      </c>
      <c r="J203" s="77">
        <f t="shared" si="67"/>
        <v>3.5200000000000002E-2</v>
      </c>
      <c r="K203" s="77">
        <f t="shared" si="68"/>
        <v>9.7264640000000011E-4</v>
      </c>
      <c r="L203" s="77">
        <f t="shared" si="69"/>
        <v>0.47598280625205924</v>
      </c>
      <c r="M203" s="77">
        <v>150</v>
      </c>
      <c r="N203" s="77">
        <f t="shared" si="70"/>
        <v>0.16041288834520079</v>
      </c>
      <c r="O203" s="77">
        <f t="shared" si="71"/>
        <v>1.1547381847481416E-2</v>
      </c>
      <c r="P203" s="93">
        <f t="shared" si="80"/>
        <v>1859.2170000000001</v>
      </c>
      <c r="Q203" s="78">
        <f t="shared" si="72"/>
        <v>1859.2170000000001</v>
      </c>
      <c r="R203" s="78">
        <f t="shared" si="73"/>
        <v>1859.2054526181525</v>
      </c>
      <c r="S203" s="79">
        <f t="shared" si="74"/>
        <v>2.2000000000048205E-3</v>
      </c>
      <c r="T203" s="78">
        <f t="shared" si="75"/>
        <v>1833.4</v>
      </c>
      <c r="U203" s="78">
        <f>1</f>
        <v>1</v>
      </c>
      <c r="V203" s="78">
        <f t="shared" si="76"/>
        <v>25.805452618152458</v>
      </c>
      <c r="W203" s="77">
        <f t="shared" si="77"/>
        <v>25.817000000000007</v>
      </c>
      <c r="X203" s="75"/>
      <c r="Y203" s="75"/>
      <c r="Z203" s="80"/>
      <c r="AA203" s="80"/>
      <c r="AB203" s="2" t="s">
        <v>356</v>
      </c>
      <c r="AC203" s="81">
        <f t="shared" si="83"/>
        <v>40</v>
      </c>
      <c r="AD203" s="81">
        <f t="shared" si="78"/>
        <v>35.200000000000003</v>
      </c>
      <c r="AE203" s="81">
        <f t="shared" si="81"/>
        <v>2.4</v>
      </c>
      <c r="AF203" s="82" t="str">
        <f t="shared" si="81"/>
        <v>PN10</v>
      </c>
      <c r="AG203" s="52"/>
    </row>
    <row r="204" spans="1:33" ht="17.25" customHeight="1" x14ac:dyDescent="0.25">
      <c r="A204" s="75"/>
      <c r="B204" s="1"/>
      <c r="C204" s="201"/>
      <c r="D204" s="201"/>
      <c r="E204" s="202"/>
      <c r="F204" s="91"/>
      <c r="G204" s="76"/>
      <c r="H204" s="9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9"/>
      <c r="T204" s="78"/>
      <c r="U204" s="78"/>
      <c r="V204" s="77"/>
      <c r="W204" s="77"/>
      <c r="X204" s="75"/>
      <c r="Y204" s="75"/>
      <c r="Z204" s="80"/>
      <c r="AA204" s="80"/>
      <c r="AB204" s="2"/>
      <c r="AC204" s="81"/>
      <c r="AD204" s="81"/>
      <c r="AE204" s="81"/>
      <c r="AF204" s="82"/>
      <c r="AG204" s="52"/>
    </row>
    <row r="205" spans="1:33" ht="17.25" customHeight="1" x14ac:dyDescent="0.25">
      <c r="A205" s="75"/>
      <c r="B205" s="1"/>
      <c r="C205" s="201"/>
      <c r="D205" s="201"/>
      <c r="E205" s="202"/>
      <c r="F205" s="91"/>
      <c r="G205" s="76"/>
      <c r="H205" s="9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9"/>
      <c r="T205" s="78"/>
      <c r="U205" s="78"/>
      <c r="V205" s="77"/>
      <c r="W205" s="77"/>
      <c r="X205" s="75"/>
      <c r="Y205" s="75"/>
      <c r="Z205" s="80"/>
      <c r="AA205" s="80"/>
      <c r="AB205" s="2"/>
      <c r="AC205" s="81"/>
      <c r="AD205" s="81"/>
      <c r="AE205" s="81"/>
      <c r="AF205" s="82"/>
      <c r="AG205" s="52"/>
    </row>
    <row r="206" spans="1:33" ht="17.25" customHeight="1" x14ac:dyDescent="0.25">
      <c r="A206" s="75"/>
      <c r="B206" s="1"/>
      <c r="C206" s="201"/>
      <c r="D206" s="201"/>
      <c r="E206" s="202"/>
      <c r="F206" s="91"/>
      <c r="G206" s="76"/>
      <c r="H206" s="9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9"/>
      <c r="T206" s="78"/>
      <c r="U206" s="78"/>
      <c r="V206" s="77"/>
      <c r="W206" s="77"/>
      <c r="X206" s="75"/>
      <c r="Y206" s="75"/>
      <c r="Z206" s="80"/>
      <c r="AA206" s="80"/>
      <c r="AB206" s="2"/>
      <c r="AC206" s="81"/>
      <c r="AD206" s="81"/>
      <c r="AE206" s="81"/>
      <c r="AF206" s="82"/>
      <c r="AG206" s="52"/>
    </row>
  </sheetData>
  <mergeCells count="4">
    <mergeCell ref="C2:E2"/>
    <mergeCell ref="A1:E1"/>
    <mergeCell ref="A3:E3"/>
    <mergeCell ref="AC4:AF4"/>
  </mergeCells>
  <pageMargins left="0.70866141732283472" right="0.70866141732283472" top="0.74803149606299213" bottom="0.74803149606299213" header="0.31496062992125984" footer="0.31496062992125984"/>
  <pageSetup paperSize="9" scale="23" fitToHeight="4" orientation="portrait" r:id="rId1"/>
  <headerFooter>
    <oddHeader>&amp;LMBOMBOINI WATER PROJECT
&amp;CFUNDED BY: EAST AFRICAN BREWERIES LIMITED
IMPLEMENTED BY: AMREF   
&amp;RDesigned by: James Ayacko
Checked by: 
Approved by:</oddHeader>
    <oddFooter>&amp;C@EABL PHASE II 2019</oddFooter>
  </headerFooter>
  <colBreaks count="1" manualBreakCount="1"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2" sqref="A12:XFD12"/>
    </sheetView>
  </sheetViews>
  <sheetFormatPr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Survey Data</vt:lpstr>
      <vt:lpstr>Water Demand</vt:lpstr>
      <vt:lpstr>Pump Design</vt:lpstr>
      <vt:lpstr>Rising Main - Tank &amp; WK2</vt:lpstr>
      <vt:lpstr>Dist - Tank to WK1 to WK 3</vt:lpstr>
      <vt:lpstr>HDPE Dimensional Chart</vt:lpstr>
      <vt:lpstr>'Dist - Tank to WK1 to WK 3'!Print_Area</vt:lpstr>
      <vt:lpstr>'Rising Main - Tank &amp; WK2'!Print_Area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Ayacko Ouma</dc:creator>
  <cp:lastModifiedBy>James Ayacko</cp:lastModifiedBy>
  <cp:lastPrinted>2019-03-18T09:18:00Z</cp:lastPrinted>
  <dcterms:created xsi:type="dcterms:W3CDTF">2019-02-08T03:31:04Z</dcterms:created>
  <dcterms:modified xsi:type="dcterms:W3CDTF">2022-09-21T15:21:48Z</dcterms:modified>
</cp:coreProperties>
</file>